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13782.sharepoint.com/sites/Files/Shared Documents/DANIELA/Last 3 years of CWAPA's/"/>
    </mc:Choice>
  </mc:AlternateContent>
  <xr:revisionPtr revIDLastSave="181" documentId="13_ncr:1_{9B08576D-EE64-48AA-99F8-F6AF734D46B3}" xr6:coauthVersionLast="47" xr6:coauthVersionMax="47" xr10:uidLastSave="{5496E582-2CB6-4ABB-B26A-15BE04DD7D23}"/>
  <bookViews>
    <workbookView xWindow="26655" yWindow="0" windowWidth="25005" windowHeight="20985" xr2:uid="{5325B205-8F1D-4D32-BE46-C9ED66CA2B6D}"/>
  </bookViews>
  <sheets>
    <sheet name="Sheet1" sheetId="1" r:id="rId1"/>
  </sheet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7" i="1" l="1"/>
  <c r="H197" i="1"/>
  <c r="I197" i="1"/>
  <c r="J197" i="1"/>
  <c r="F197" i="1"/>
  <c r="E197" i="1"/>
  <c r="G8" i="1"/>
  <c r="E8" i="1"/>
  <c r="G7" i="1"/>
  <c r="E7" i="1" s="1"/>
  <c r="F15" i="1"/>
  <c r="E15" i="1"/>
  <c r="F14" i="1"/>
  <c r="E14" i="1"/>
  <c r="E13" i="1"/>
  <c r="E12" i="1"/>
  <c r="E11" i="1"/>
  <c r="F10" i="1"/>
  <c r="E10" i="1"/>
  <c r="G9" i="1"/>
  <c r="F9" i="1"/>
  <c r="E9" i="1"/>
  <c r="E22" i="1"/>
  <c r="E21" i="1"/>
  <c r="E20" i="1"/>
  <c r="E19" i="1"/>
  <c r="E18" i="1"/>
  <c r="E17" i="1"/>
  <c r="I16" i="1"/>
  <c r="E16" i="1"/>
  <c r="E34" i="1"/>
  <c r="F33" i="1"/>
  <c r="E33" i="1" s="1"/>
  <c r="G32" i="1"/>
  <c r="F32" i="1"/>
  <c r="E32" i="1" s="1"/>
  <c r="G31" i="1"/>
  <c r="E31" i="1" s="1"/>
  <c r="E30" i="1"/>
  <c r="G29" i="1"/>
  <c r="E29" i="1" s="1"/>
  <c r="E28" i="1"/>
  <c r="E26" i="1"/>
  <c r="E25" i="1"/>
  <c r="E40" i="1"/>
  <c r="F39" i="1"/>
  <c r="E39" i="1" s="1"/>
  <c r="F38" i="1"/>
  <c r="E38" i="1" s="1"/>
  <c r="E37" i="1"/>
  <c r="E36" i="1"/>
  <c r="G35" i="1"/>
  <c r="E35" i="1" s="1"/>
  <c r="E47" i="1" l="1"/>
  <c r="E46" i="1"/>
  <c r="E45" i="1"/>
  <c r="F44" i="1"/>
  <c r="E44" i="1" s="1"/>
  <c r="F43" i="1"/>
  <c r="E48" i="1"/>
  <c r="E51" i="1"/>
  <c r="I50" i="1"/>
  <c r="E49" i="1"/>
  <c r="E43" i="1" l="1"/>
  <c r="E50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76" i="1" l="1"/>
  <c r="E75" i="1"/>
  <c r="E74" i="1"/>
  <c r="E73" i="1"/>
  <c r="E72" i="1"/>
  <c r="G71" i="1"/>
  <c r="H70" i="1"/>
  <c r="F70" i="1"/>
  <c r="E69" i="1"/>
  <c r="E68" i="1"/>
  <c r="E67" i="1"/>
  <c r="E66" i="1"/>
  <c r="J2" i="1"/>
  <c r="E86" i="1"/>
  <c r="E85" i="1"/>
  <c r="E84" i="1"/>
  <c r="E83" i="1"/>
  <c r="E82" i="1"/>
  <c r="F81" i="1"/>
  <c r="E81" i="1" s="1"/>
  <c r="E80" i="1"/>
  <c r="G79" i="1"/>
  <c r="E79" i="1" s="1"/>
  <c r="E78" i="1"/>
  <c r="E77" i="1"/>
  <c r="E107" i="1"/>
  <c r="I106" i="1"/>
  <c r="G106" i="1"/>
  <c r="E105" i="1"/>
  <c r="E104" i="1"/>
  <c r="E103" i="1"/>
  <c r="E102" i="1"/>
  <c r="E101" i="1"/>
  <c r="E100" i="1"/>
  <c r="E99" i="1"/>
  <c r="E98" i="1"/>
  <c r="F96" i="1"/>
  <c r="E96" i="1" s="1"/>
  <c r="E95" i="1"/>
  <c r="E94" i="1"/>
  <c r="E93" i="1"/>
  <c r="E92" i="1"/>
  <c r="E91" i="1"/>
  <c r="E90" i="1"/>
  <c r="E89" i="1"/>
  <c r="E88" i="1"/>
  <c r="E87" i="1"/>
  <c r="E114" i="1"/>
  <c r="E113" i="1"/>
  <c r="E112" i="1"/>
  <c r="E111" i="1"/>
  <c r="E110" i="1"/>
  <c r="E109" i="1"/>
  <c r="E108" i="1"/>
  <c r="E135" i="1"/>
  <c r="F134" i="1"/>
  <c r="E134" i="1" s="1"/>
  <c r="E133" i="1"/>
  <c r="G132" i="1"/>
  <c r="E132" i="1" s="1"/>
  <c r="E131" i="1"/>
  <c r="E130" i="1"/>
  <c r="G129" i="1"/>
  <c r="E129" i="1" s="1"/>
  <c r="F128" i="1"/>
  <c r="E128" i="1" s="1"/>
  <c r="E127" i="1"/>
  <c r="E126" i="1"/>
  <c r="E125" i="1"/>
  <c r="E124" i="1"/>
  <c r="E123" i="1"/>
  <c r="E122" i="1"/>
  <c r="F121" i="1"/>
  <c r="E121" i="1" s="1"/>
  <c r="G120" i="1"/>
  <c r="E120" i="1" s="1"/>
  <c r="E119" i="1"/>
  <c r="F118" i="1"/>
  <c r="E118" i="1" s="1"/>
  <c r="E116" i="1"/>
  <c r="E115" i="1"/>
  <c r="E162" i="1"/>
  <c r="G161" i="1"/>
  <c r="E161" i="1" s="1"/>
  <c r="F160" i="1"/>
  <c r="E160" i="1" s="1"/>
  <c r="E159" i="1"/>
  <c r="G158" i="1"/>
  <c r="E158" i="1" s="1"/>
  <c r="E157" i="1"/>
  <c r="F156" i="1"/>
  <c r="E156" i="1" s="1"/>
  <c r="F155" i="1"/>
  <c r="G154" i="1"/>
  <c r="E154" i="1" s="1"/>
  <c r="E153" i="1"/>
  <c r="E152" i="1"/>
  <c r="E151" i="1"/>
  <c r="E150" i="1"/>
  <c r="E149" i="1"/>
  <c r="E148" i="1"/>
  <c r="E147" i="1"/>
  <c r="I146" i="1"/>
  <c r="G146" i="1"/>
  <c r="E145" i="1"/>
  <c r="E144" i="1"/>
  <c r="E143" i="1"/>
  <c r="F142" i="1"/>
  <c r="E142" i="1" s="1"/>
  <c r="G141" i="1"/>
  <c r="E141" i="1" s="1"/>
  <c r="G140" i="1"/>
  <c r="E140" i="1" s="1"/>
  <c r="G139" i="1"/>
  <c r="E139" i="1" s="1"/>
  <c r="E174" i="1"/>
  <c r="E173" i="1"/>
  <c r="E172" i="1"/>
  <c r="E171" i="1"/>
  <c r="G170" i="1"/>
  <c r="E170" i="1" s="1"/>
  <c r="G169" i="1"/>
  <c r="E169" i="1" s="1"/>
  <c r="E168" i="1"/>
  <c r="G167" i="1"/>
  <c r="E167" i="1" s="1"/>
  <c r="E166" i="1"/>
  <c r="E165" i="1"/>
  <c r="F164" i="1"/>
  <c r="E164" i="1" s="1"/>
  <c r="F163" i="1"/>
  <c r="E163" i="1" s="1"/>
  <c r="E71" i="1" l="1"/>
  <c r="E70" i="1"/>
  <c r="E106" i="1"/>
  <c r="E155" i="1"/>
  <c r="E146" i="1"/>
  <c r="E181" i="1"/>
  <c r="G180" i="1"/>
  <c r="E180" i="1" s="1"/>
  <c r="G179" i="1"/>
  <c r="E179" i="1" s="1"/>
  <c r="G178" i="1"/>
  <c r="E178" i="1" s="1"/>
  <c r="E177" i="1"/>
  <c r="E176" i="1"/>
  <c r="E175" i="1"/>
  <c r="E193" i="1"/>
  <c r="E192" i="1"/>
  <c r="E191" i="1"/>
  <c r="E190" i="1"/>
  <c r="G189" i="1"/>
  <c r="E189" i="1" s="1"/>
  <c r="E188" i="1"/>
  <c r="E187" i="1"/>
  <c r="E186" i="1"/>
  <c r="G185" i="1"/>
  <c r="E185" i="1" s="1"/>
  <c r="E184" i="1"/>
  <c r="E183" i="1"/>
  <c r="E182" i="1"/>
  <c r="E195" i="1"/>
  <c r="E194" i="1"/>
</calcChain>
</file>

<file path=xl/sharedStrings.xml><?xml version="1.0" encoding="utf-8"?>
<sst xmlns="http://schemas.openxmlformats.org/spreadsheetml/2006/main" count="589" uniqueCount="380">
  <si>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</si>
  <si>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</si>
  <si>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</si>
  <si>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</si>
  <si>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</si>
  <si>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</si>
  <si>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</si>
  <si>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</si>
  <si>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</si>
  <si>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</si>
  <si>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</si>
  <si>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</si>
  <si>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</si>
  <si>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 xml:space="preserve">JPI Development Group, Inc. </t>
  </si>
  <si>
    <t>SD121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</si>
  <si>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</si>
  <si>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</si>
  <si>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</si>
  <si>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</si>
  <si>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</si>
  <si>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</si>
  <si>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</si>
  <si>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</si>
  <si>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</si>
  <si>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</si>
  <si>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Base Line Fire Protection, Inc. </t>
  </si>
  <si>
    <t>Glendale Community College Increment 1 of PE Gym Replacement 
1500 N. Verdugo Road
Glendale, CA 91201</t>
  </si>
  <si>
    <t>Pacific Lift and Equipment Company</t>
  </si>
  <si>
    <t>GCTD Administration &amp; Operations Facility 
1901 Auto Center Drive
Oxnard, CA 93036</t>
  </si>
  <si>
    <t xml:space="preserve">Matt-Chlor, Inc. </t>
  </si>
  <si>
    <t>Fire Camp 14 Life Safety Improvements 
35100 San Francisquito Canyon Road
Santa Clarita, CA 91390</t>
  </si>
  <si>
    <t xml:space="preserve">D K Schmidt Plumbing </t>
  </si>
  <si>
    <t>Zephr Motel Conversion 
4370 &amp; 4380 Alvarado Canyon Road
San Diego, CA 92120</t>
  </si>
  <si>
    <t xml:space="preserve">Promise Energy, Inc. </t>
  </si>
  <si>
    <t>Florence Morehouse 
910 Florence Avenue 
Los Angeles, CA 90044</t>
  </si>
  <si>
    <t xml:space="preserve">Weber's Plumbing </t>
  </si>
  <si>
    <t>Tyson Street Beach Restroom 
198 South The Strand
Oceanside, CA 92054</t>
  </si>
  <si>
    <t xml:space="preserve">County Sanitation Company, Inc. dba
Stewart's &amp; Selzer Plumbing </t>
  </si>
  <si>
    <t>Sewer System Management 
Mission Canyon, Santa Barbara, CA 93101</t>
  </si>
  <si>
    <t xml:space="preserve">Airdyne A/C A Division of ARI 
Industries, Inc. </t>
  </si>
  <si>
    <t>1st Street Elementary School 
2820 E. First Street 
Los Angeles, CA 90033</t>
  </si>
  <si>
    <t>RT Contractor</t>
  </si>
  <si>
    <t>Central Park Restrooms
2000 Main Street 
Huntington Beach, CA 92648</t>
  </si>
  <si>
    <t>Facilities - Alberhill Site Utilities
545 Chaney Street 
Lake Elsinore, CA 92532</t>
  </si>
  <si>
    <t>The Stone Collector</t>
  </si>
  <si>
    <t>Aquatic Center Locker Room 
14001 Bellflower Blvd., 
Bellflower, CA 90706</t>
  </si>
  <si>
    <t xml:space="preserve">ACH Mechanical Contractor, Inc. </t>
  </si>
  <si>
    <t>Gompers Pre Academy
1005 47th Street 
San Diego, CA 92102</t>
  </si>
  <si>
    <t>The Adjul Corporation dba Lee Construction Company</t>
  </si>
  <si>
    <t>Bid 589 MC Stadium Road Water Line Replacement 
7075 Campus Road
Moorpark, CA 93021</t>
  </si>
  <si>
    <t xml:space="preserve">Johnson Diversified, Inc. dba Plumbing Solutions </t>
  </si>
  <si>
    <t>Jordan Downs Phase 1A
9901 S. Alameda Street
Los Angeles, CA 90002</t>
  </si>
  <si>
    <t xml:space="preserve">G S Heating &amp; Air Conditioning, Inc. </t>
  </si>
  <si>
    <t xml:space="preserve">G Phillips Plumbing, Inc. </t>
  </si>
  <si>
    <t>Jordan Downs Phase 1B
9901 S. Alameda Street 
Los Angeles, CA 90002</t>
  </si>
  <si>
    <t xml:space="preserve">T B Installation &amp; Equipment, Inc. </t>
  </si>
  <si>
    <t>District Community Education Complex
87-050 57th Avenue 
Thermal, CA 92274</t>
  </si>
  <si>
    <t xml:space="preserve">B &amp; A Fire Protection, Inc. </t>
  </si>
  <si>
    <t>Fire Station 1 Modernization and Expansion 
12222 Paramount Blvd.,
Downey, CA 90242</t>
  </si>
  <si>
    <t>J R Filanc Construction Company, Inc.</t>
  </si>
  <si>
    <t>Los Coyotes Water Reclamation Plant Stage 2-Unit 
16515 Piuma Avenue
Cerritos, CA 90703</t>
  </si>
  <si>
    <t xml:space="preserve">Kellys Underground Construction </t>
  </si>
  <si>
    <t>One Stop Student Services Center
18422 Bear Valley Road
Victorville, CA 92395</t>
  </si>
  <si>
    <t xml:space="preserve">YTI Enterprieses, Inc. </t>
  </si>
  <si>
    <t>Joint Administration Office Restroom Reconstruction 
1955 Workman Mill Road
Whittier, CA 90601</t>
  </si>
  <si>
    <t>Alternative Fire Protection Services</t>
  </si>
  <si>
    <t>The Lions Park Project
570 West 18th Street
Costa Mesa, CA 92627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</si>
  <si>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</si>
  <si>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</si>
  <si>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</si>
  <si>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</si>
  <si>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</si>
  <si>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</si>
  <si>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</si>
  <si>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</si>
  <si>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</si>
  <si>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</si>
  <si>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</si>
  <si>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</si>
  <si>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</si>
  <si>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</si>
  <si>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</si>
  <si>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</si>
  <si>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</si>
  <si>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</si>
  <si>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</si>
  <si>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</si>
  <si>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 xml:space="preserve">TY Underground, Inc. </t>
  </si>
  <si>
    <t>Santa Ana Veterans Village
3312 W. First Street 
Santa Ana, CA 92703</t>
  </si>
  <si>
    <t>Baldwin and Rose Family Veteran Housing 
9953-10005 Rose Avenue 
El Monte, CA 91731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</si>
  <si>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</si>
  <si>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</si>
  <si>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</si>
  <si>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</si>
  <si>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</si>
  <si>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</si>
  <si>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</si>
  <si>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</si>
  <si>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</si>
  <si>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</si>
  <si>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</si>
  <si>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</si>
  <si>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</si>
  <si>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</si>
  <si>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</si>
  <si>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</si>
  <si>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</si>
  <si>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</si>
  <si>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</si>
  <si>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</si>
  <si>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</si>
  <si>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</si>
  <si>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</si>
  <si>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</si>
  <si>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</si>
  <si>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</si>
  <si>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</si>
  <si>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</si>
  <si>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</si>
  <si>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</si>
  <si>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</si>
  <si>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</si>
  <si>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</si>
  <si>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</si>
  <si>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</si>
  <si>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</si>
  <si>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</si>
  <si>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</si>
  <si>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</si>
  <si>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</si>
  <si>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</si>
  <si>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</si>
  <si>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</si>
  <si>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</si>
  <si>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</si>
  <si>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</si>
  <si>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</si>
  <si>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</si>
  <si>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</si>
  <si>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</si>
  <si>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</si>
  <si>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</si>
  <si>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</si>
  <si>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</si>
  <si>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</si>
  <si>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</si>
  <si>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</si>
  <si>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</si>
  <si>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</si>
  <si>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</si>
  <si>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</si>
  <si>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</si>
  <si>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</si>
  <si>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</si>
  <si>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</si>
  <si>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</si>
  <si>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</si>
  <si>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</si>
  <si>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</si>
  <si>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</si>
  <si>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</si>
  <si>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</si>
  <si>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</si>
  <si>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</si>
  <si>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</si>
  <si>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</si>
  <si>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</si>
  <si>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</si>
  <si>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</si>
  <si>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</si>
  <si>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</si>
  <si>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</si>
  <si>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</si>
  <si>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</si>
  <si>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</si>
  <si>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</si>
  <si>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</si>
  <si>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</si>
  <si>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</si>
  <si>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</si>
  <si>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</si>
  <si>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</si>
  <si>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</si>
  <si>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</si>
  <si>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</si>
  <si>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</si>
  <si>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</si>
  <si>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</si>
  <si>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</si>
  <si>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</si>
  <si>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</si>
  <si>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</si>
  <si>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</si>
  <si>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</si>
  <si>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</si>
  <si>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</si>
  <si>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</si>
  <si>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</si>
  <si>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</si>
  <si>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</si>
  <si>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</si>
  <si>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</si>
  <si>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</si>
  <si>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</si>
  <si>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</si>
  <si>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</si>
  <si>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</si>
  <si>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</si>
  <si>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</si>
  <si>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</si>
  <si>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</si>
  <si>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</si>
  <si>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</si>
  <si>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</si>
  <si>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</si>
  <si>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</si>
  <si>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</si>
  <si>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</si>
  <si>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</si>
  <si>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</si>
  <si>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</si>
  <si>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</si>
  <si>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</si>
  <si>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</si>
  <si>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</si>
  <si>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</si>
  <si>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</si>
  <si>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</si>
  <si>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</si>
  <si>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</si>
  <si>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</si>
  <si>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</si>
  <si>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</si>
  <si>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</si>
  <si>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</si>
  <si>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</si>
  <si>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</si>
  <si>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</si>
  <si>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</si>
  <si>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</si>
  <si>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</si>
  <si>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</si>
  <si>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</si>
  <si>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</si>
  <si>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</si>
  <si>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</si>
  <si>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</si>
  <si>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</si>
  <si>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</si>
  <si>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</si>
  <si>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</si>
  <si>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</si>
  <si>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</si>
  <si>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</si>
  <si>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</si>
  <si>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</si>
  <si>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</si>
  <si>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</si>
  <si>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</si>
  <si>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</si>
  <si>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</si>
  <si>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</si>
  <si>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</si>
  <si>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</si>
  <si>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</si>
  <si>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</si>
  <si>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</si>
  <si>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</si>
  <si>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</si>
  <si>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</si>
  <si>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</si>
  <si>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</si>
  <si>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</si>
  <si>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</si>
  <si>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</si>
  <si>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</si>
  <si>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</si>
  <si>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</si>
  <si>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</si>
  <si>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</si>
  <si>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</si>
  <si>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</si>
  <si>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</si>
  <si>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</si>
  <si>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</si>
  <si>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</si>
  <si>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</si>
  <si>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</si>
  <si>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</si>
  <si>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</si>
  <si>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</si>
  <si>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</si>
  <si>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</si>
  <si>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</si>
  <si>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</si>
  <si>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</si>
  <si>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</si>
  <si>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</si>
  <si>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</si>
  <si>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</si>
  <si>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</si>
  <si>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</si>
  <si>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</si>
  <si>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</si>
  <si>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</si>
  <si>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</si>
  <si>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</si>
  <si>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</si>
  <si>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</si>
  <si>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</si>
  <si>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</si>
  <si>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</si>
  <si>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</si>
  <si>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</si>
  <si>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</si>
  <si>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</si>
  <si>
    <t>Kern's Inc 
License 986739</t>
  </si>
  <si>
    <t>Wiltsey WAT Center
1450 East G Street 
Ontario, CA 91764</t>
  </si>
  <si>
    <t>Oxnard-Santa Rosa, Las Posas Feeder &amp; Misc. Valve Improvements
Multiple locations</t>
  </si>
  <si>
    <t>Bali Construction 
License 524540</t>
  </si>
  <si>
    <t>New Center for Science and Innnovation 
1000 E. Victoria Street 
Carson, CA 90747</t>
  </si>
  <si>
    <t>CGM Plumbing, Inc. DBA Cal Coast Plumbing
License 705636</t>
  </si>
  <si>
    <t>BID 618 Fire Technology Apparatus Building Phase II
101 N. Durley Drive
Camarillo, CA 93010</t>
  </si>
  <si>
    <t>Cal Coast Plumbing 
License 705636</t>
  </si>
  <si>
    <t>Saaliyas Ranch
501 College Drive
Ventura, CA 93003</t>
  </si>
  <si>
    <t>Fortini Landscapes, Inc. 
License 1063957</t>
  </si>
  <si>
    <t>Landscaping Baggett 6424 22914
1 Grand Avenue
San Luis Obispo, CA 93407</t>
  </si>
  <si>
    <t>Blois Construction License 256065</t>
  </si>
  <si>
    <t xml:space="preserve">Blackman Plumbing, Inc.
License 659370 </t>
  </si>
  <si>
    <t>Carlos Auilar Field 2 Project
1575 Pico Avenue 
El Centro, CA 92243</t>
  </si>
  <si>
    <t>Central UHS STEM Building 
1001 Brighton Avenue 
El Centro, CA 92243</t>
  </si>
  <si>
    <t>Nihland Public Safety Facility 
155 S. 11th Street 
El Centro, CA 92243</t>
  </si>
  <si>
    <t>Blue Line, Inc. 
License 542257</t>
  </si>
  <si>
    <t xml:space="preserve">Associated Students Bike Shop 
UCSB Campus </t>
  </si>
  <si>
    <t>Conserve Landcare, Inc. 
License 958748</t>
  </si>
  <si>
    <t>Legacy Magnet Academy School
15500 Legacy Road
Tustin, CA 92782</t>
  </si>
  <si>
    <t>Clean Energy 
License 848450</t>
  </si>
  <si>
    <t>LCNG Maintenance
1620 6th Steet
Santa Monica, CA 90401</t>
  </si>
  <si>
    <t>Calexico Clinic Expansion 
450 Birch Street 
Calexico, CA 92232</t>
  </si>
  <si>
    <t>Emergency Housing 
1016 Santa Barbara Street 
Santa Barbara, CA 93101</t>
  </si>
  <si>
    <t>Klassic Engineering &amp; Construction, Inc. 
License 759241</t>
  </si>
  <si>
    <t>Alamitos Beach Concession Building R7106
780 E. Shoreline Drive
Long Beach, CA 90802</t>
  </si>
  <si>
    <t>J &amp; S Plumbing Pros, Inc. 
License 1054548</t>
  </si>
  <si>
    <t>TTD Ventura 4
505 Poli Street
Ventura, CA 93001</t>
  </si>
  <si>
    <t>ACH Mechanical, Inc. 
License 780560</t>
  </si>
  <si>
    <t>Mt. Miguel MultiPrime PE and Gym
8585 Blossom Lane
Spring Valley, CA 91977</t>
  </si>
  <si>
    <t>KB Engineering, Inc.</t>
  </si>
  <si>
    <t>El Monte Metro Veteran Housing
10950 Railroad Street/3650 Center Avenue
El Monte, CA 91731</t>
  </si>
  <si>
    <t>Senel Construction Engineering DBA Patriot Landscaping 
License 1070761</t>
  </si>
  <si>
    <t>Fillmore Library Expansion
502 Second Street
Fillmore, CA 93015</t>
  </si>
  <si>
    <t>Bob's Fire Protection 
License 512804</t>
  </si>
  <si>
    <t>Blackman Plumbing. Inc. 
License 659370</t>
  </si>
  <si>
    <t>CHS Godfrey &amp; Varner Gym Modernization 
1030 Encinas Avenue
Calexico, CA 92231</t>
  </si>
  <si>
    <t>Osmart General Constructuion, Inc. 
License 922233</t>
  </si>
  <si>
    <t>Ruths Place
4775 S. Broadway
Los Angeles, CA 90037</t>
  </si>
  <si>
    <t>KJI Plumbing, Inc. 
License 808267</t>
  </si>
  <si>
    <t>El Remodel 
3041 W. Avenue K 
Lancaster, CA 93536</t>
  </si>
  <si>
    <t>Harry H. Joh Construction, Inc. 
License 469845</t>
  </si>
  <si>
    <t>Tri City Restroom Replacement 1 &amp; 2
600 Ross Street 
Santa Ana, CA 92701</t>
  </si>
  <si>
    <t>Mesa Union ES Window Replacement HVAC &amp; Electrical Upgrades
3901 N. Mesa School Road
Somis, CA 93066</t>
  </si>
  <si>
    <t>TNT Construction Services 
License 726694</t>
  </si>
  <si>
    <t>SPUSD ES Classroom 
1400 Marengo
South Pasadena, CA 91030</t>
  </si>
  <si>
    <t>Singleton Fire Protection, Inc. 
License 667001</t>
  </si>
  <si>
    <t>Wilmington Community Resource Center 
909 N. Avalon Blvd., 
Wilmington, CA 90744</t>
  </si>
  <si>
    <t>EL-CO Contractors, Inc. 
License 371093</t>
  </si>
  <si>
    <t xml:space="preserve">SPD Pipeline Services 
CSA 70 Zopne BLD Valley Blvd., &amp; Magnolia Blvd., </t>
  </si>
  <si>
    <t>Rodriguez Brothers Engineering
License 670969</t>
  </si>
  <si>
    <t>Washington Park Community House
700 East Washington Blvd, 
Pasadena, CA 91104</t>
  </si>
  <si>
    <t>Plumbing Solutions
License 462263</t>
  </si>
  <si>
    <t>26 Point 2 Low Income Apartment 
3590 Pacific Coast Highway 
Long Beach, CA 90804</t>
  </si>
  <si>
    <t>Las Dahlias
E. 3rd Street and S. Dangler Avenue 
Los Angeles, CA 90022</t>
  </si>
  <si>
    <t>Simon Park 
License 881891</t>
  </si>
  <si>
    <t>Manzanita 1st Floor 
One University Drive
Camarillo, CA 93012</t>
  </si>
  <si>
    <t>JPI Development Group, Inc.
License 778930</t>
  </si>
  <si>
    <t>TK-8 School Site Phase 2
35780 Abelia Street 
Winchester, CA 92596</t>
  </si>
  <si>
    <t>California Commercial Pools
License 415172</t>
  </si>
  <si>
    <t>Heritage High School Pool 
26001 Briggs Road
Menifee, CA 92585</t>
  </si>
  <si>
    <t>Carpinteria Skate Park
5775 Carpinteria Avenue 
Carpinteria, CA 93013</t>
  </si>
  <si>
    <t>Reyco Engineering, Inc. 
License 1070146</t>
  </si>
  <si>
    <t>Phase I Rehab of the Budget Inn
10038 Valley Blvd., 
El Monte, CA 91731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</si>
</sst>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topLeftCell="A183" zoomScaleNormal="75" zoomScaleSheetLayoutView="100" workbookViewId="0">
      <selection activeCell="J193" sqref="J193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9.14062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45639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249</v>
      </c>
    </row>
    <row r="4" spans="1:10" ht="51.75" x14ac:dyDescent="0.3">
      <c r="A4" s="6" t="s">
        <v>23</v>
      </c>
      <c r="B4" s="9" t="s">
        <v>371</v>
      </c>
      <c r="C4" s="9" t="s">
        <v>372</v>
      </c>
      <c r="D4" s="10">
        <v>45622</v>
      </c>
      <c r="E4" s="11">
        <v>17977.240000000002</v>
      </c>
      <c r="F4" s="11"/>
      <c r="G4" s="11"/>
      <c r="H4" s="11"/>
      <c r="I4" s="11"/>
      <c r="J4" s="11"/>
    </row>
    <row r="5" spans="1:10" ht="51.75" x14ac:dyDescent="0.3">
      <c r="A5" s="6" t="s">
        <v>16</v>
      </c>
      <c r="B5" s="9" t="s">
        <v>373</v>
      </c>
      <c r="C5" s="9" t="s">
        <v>374</v>
      </c>
      <c r="D5" s="10">
        <v>45622</v>
      </c>
      <c r="E5" s="11">
        <v>10000</v>
      </c>
      <c r="F5" s="11"/>
      <c r="G5" s="11"/>
      <c r="H5" s="11"/>
      <c r="I5" s="11"/>
      <c r="J5" s="11"/>
    </row>
    <row r="6" spans="1:10" ht="51.75" x14ac:dyDescent="0.3">
      <c r="A6" s="6" t="s">
        <v>16</v>
      </c>
      <c r="B6" s="9" t="s">
        <v>375</v>
      </c>
      <c r="C6" s="9" t="s">
        <v>376</v>
      </c>
      <c r="D6" s="10">
        <v>45622</v>
      </c>
      <c r="E6" s="11">
        <v>1520</v>
      </c>
      <c r="F6" s="11"/>
      <c r="G6" s="11"/>
      <c r="H6" s="11"/>
      <c r="I6" s="11"/>
      <c r="J6" s="11"/>
    </row>
    <row r="7" spans="1:10" ht="51.75" x14ac:dyDescent="0.3">
      <c r="A7" s="6" t="s">
        <v>18</v>
      </c>
      <c r="B7" s="9" t="s">
        <v>204</v>
      </c>
      <c r="C7" s="9" t="s">
        <v>377</v>
      </c>
      <c r="D7" s="10">
        <v>45622</v>
      </c>
      <c r="E7" s="11">
        <f t="shared" ref="E7:E8" si="0">SUM(F7:J7)</f>
        <v>13181.6</v>
      </c>
      <c r="F7" s="11">
        <v>2316.6</v>
      </c>
      <c r="G7" s="11">
        <f>640+75</f>
        <v>715</v>
      </c>
      <c r="H7" s="11">
        <v>10150</v>
      </c>
      <c r="I7" s="11"/>
      <c r="J7" s="11"/>
    </row>
    <row r="8" spans="1:10" ht="51.75" x14ac:dyDescent="0.3">
      <c r="A8" s="6" t="s">
        <v>12</v>
      </c>
      <c r="B8" s="9" t="s">
        <v>378</v>
      </c>
      <c r="C8" s="9" t="s">
        <v>379</v>
      </c>
      <c r="D8" s="10">
        <v>45609</v>
      </c>
      <c r="E8" s="11">
        <f t="shared" si="0"/>
        <v>12482.4</v>
      </c>
      <c r="F8" s="11">
        <v>1382.4</v>
      </c>
      <c r="G8" s="11">
        <f>700+800</f>
        <v>1500</v>
      </c>
      <c r="H8" s="11">
        <v>9600</v>
      </c>
      <c r="I8" s="11"/>
      <c r="J8" s="11"/>
    </row>
    <row r="9" spans="1:10" ht="86.25" x14ac:dyDescent="0.3">
      <c r="A9" s="6" t="s">
        <v>23</v>
      </c>
      <c r="B9" s="9" t="s">
        <v>293</v>
      </c>
      <c r="C9" s="9" t="s">
        <v>359</v>
      </c>
      <c r="D9" s="10">
        <v>45587</v>
      </c>
      <c r="E9" s="11">
        <f>SUM(F9:J9)</f>
        <v>180453.01</v>
      </c>
      <c r="F9" s="11">
        <f>83439.14+38.87</f>
        <v>83478.009999999995</v>
      </c>
      <c r="G9" s="11">
        <f>96600+375</f>
        <v>96975</v>
      </c>
      <c r="H9" s="11"/>
      <c r="I9" s="11"/>
      <c r="J9" s="11"/>
    </row>
    <row r="10" spans="1:10" ht="51.75" x14ac:dyDescent="0.3">
      <c r="A10" s="6" t="s">
        <v>12</v>
      </c>
      <c r="B10" s="9" t="s">
        <v>360</v>
      </c>
      <c r="C10" s="9" t="s">
        <v>361</v>
      </c>
      <c r="D10" s="10">
        <v>45579</v>
      </c>
      <c r="E10" s="11">
        <f>SUM(F10:J10)</f>
        <v>210.72</v>
      </c>
      <c r="F10" s="11">
        <f>110.72+20</f>
        <v>130.72</v>
      </c>
      <c r="G10" s="11">
        <v>60</v>
      </c>
      <c r="H10" s="11">
        <v>20</v>
      </c>
      <c r="I10" s="11"/>
      <c r="J10" s="11"/>
    </row>
    <row r="11" spans="1:10" ht="69" x14ac:dyDescent="0.3">
      <c r="A11" s="6" t="s">
        <v>20</v>
      </c>
      <c r="B11" s="9" t="s">
        <v>362</v>
      </c>
      <c r="C11" s="9" t="s">
        <v>363</v>
      </c>
      <c r="D11" s="10">
        <v>45579</v>
      </c>
      <c r="E11" s="11">
        <f t="shared" ref="E11:E15" si="1">SUM(F11:J11)</f>
        <v>900</v>
      </c>
      <c r="F11" s="11"/>
      <c r="G11" s="11">
        <v>900</v>
      </c>
      <c r="H11" s="11"/>
      <c r="I11" s="11"/>
      <c r="J11" s="11"/>
    </row>
    <row r="12" spans="1:10" ht="51.75" x14ac:dyDescent="0.3">
      <c r="A12" s="6" t="s">
        <v>16</v>
      </c>
      <c r="B12" s="9" t="s">
        <v>364</v>
      </c>
      <c r="C12" s="9" t="s">
        <v>365</v>
      </c>
      <c r="D12" s="10">
        <v>45579</v>
      </c>
      <c r="E12" s="11">
        <f t="shared" si="1"/>
        <v>2520.1999999999998</v>
      </c>
      <c r="F12" s="11"/>
      <c r="G12" s="11"/>
      <c r="H12" s="11">
        <v>2520.1999999999998</v>
      </c>
      <c r="I12" s="11"/>
      <c r="J12" s="11"/>
    </row>
    <row r="13" spans="1:10" ht="69" x14ac:dyDescent="0.3">
      <c r="A13" s="6" t="s">
        <v>12</v>
      </c>
      <c r="B13" s="9" t="s">
        <v>366</v>
      </c>
      <c r="C13" s="9" t="s">
        <v>367</v>
      </c>
      <c r="D13" s="10">
        <v>45579</v>
      </c>
      <c r="E13" s="11">
        <f t="shared" si="1"/>
        <v>766.43</v>
      </c>
      <c r="F13" s="11">
        <v>766.43</v>
      </c>
      <c r="G13" s="11"/>
      <c r="H13" s="11"/>
      <c r="I13" s="11"/>
      <c r="J13" s="11"/>
    </row>
    <row r="14" spans="1:10" ht="51.75" x14ac:dyDescent="0.3">
      <c r="A14" s="6" t="s">
        <v>11</v>
      </c>
      <c r="B14" s="9" t="s">
        <v>368</v>
      </c>
      <c r="C14" s="9" t="s">
        <v>369</v>
      </c>
      <c r="D14" s="10">
        <v>45579</v>
      </c>
      <c r="E14" s="11">
        <f t="shared" si="1"/>
        <v>6605.92</v>
      </c>
      <c r="F14" s="11">
        <f>3129.12+3476.8</f>
        <v>6605.92</v>
      </c>
      <c r="G14" s="11"/>
      <c r="H14" s="11"/>
      <c r="I14" s="11"/>
      <c r="J14" s="11"/>
    </row>
    <row r="15" spans="1:10" ht="51.75" x14ac:dyDescent="0.3">
      <c r="A15" s="6" t="s">
        <v>11</v>
      </c>
      <c r="B15" s="9" t="s">
        <v>368</v>
      </c>
      <c r="C15" s="9" t="s">
        <v>370</v>
      </c>
      <c r="D15" s="10">
        <v>45579</v>
      </c>
      <c r="E15" s="11">
        <f t="shared" si="1"/>
        <v>33289.19</v>
      </c>
      <c r="F15" s="11">
        <f>11859.04+12430.15+9000</f>
        <v>33289.19</v>
      </c>
      <c r="G15" s="11"/>
      <c r="H15" s="11"/>
      <c r="I15" s="11"/>
      <c r="J15" s="11"/>
    </row>
    <row r="16" spans="1:10" ht="69" x14ac:dyDescent="0.3">
      <c r="A16" s="6" t="s">
        <v>23</v>
      </c>
      <c r="B16" s="9" t="s">
        <v>348</v>
      </c>
      <c r="C16" s="9" t="s">
        <v>349</v>
      </c>
      <c r="D16" s="10">
        <v>45510</v>
      </c>
      <c r="E16" s="11">
        <f>SUM(F16:J16)</f>
        <v>2800</v>
      </c>
      <c r="F16" s="11"/>
      <c r="G16" s="11"/>
      <c r="H16" s="11">
        <v>650</v>
      </c>
      <c r="I16" s="11">
        <f>1100+1050</f>
        <v>2150</v>
      </c>
      <c r="J16" s="11"/>
    </row>
    <row r="17" spans="1:10" ht="51.75" x14ac:dyDescent="0.3">
      <c r="A17" s="6" t="s">
        <v>23</v>
      </c>
      <c r="B17" s="9" t="s">
        <v>350</v>
      </c>
      <c r="C17" s="9" t="s">
        <v>349</v>
      </c>
      <c r="D17" s="10">
        <v>45510</v>
      </c>
      <c r="E17" s="11">
        <f>SUM(F17:J17)</f>
        <v>750</v>
      </c>
      <c r="F17" s="11"/>
      <c r="G17" s="11"/>
      <c r="H17" s="11">
        <v>750</v>
      </c>
      <c r="I17" s="11"/>
      <c r="J17" s="11"/>
    </row>
    <row r="18" spans="1:10" ht="69" x14ac:dyDescent="0.3">
      <c r="A18" s="6" t="s">
        <v>14</v>
      </c>
      <c r="B18" s="9" t="s">
        <v>351</v>
      </c>
      <c r="C18" s="9" t="s">
        <v>352</v>
      </c>
      <c r="D18" s="10">
        <v>45510</v>
      </c>
      <c r="E18" s="11">
        <f t="shared" ref="E18:E22" si="2">SUM(F18:J18)</f>
        <v>2835</v>
      </c>
      <c r="F18" s="11"/>
      <c r="G18" s="11"/>
      <c r="H18" s="11">
        <v>2835</v>
      </c>
      <c r="I18" s="11"/>
      <c r="J18" s="11"/>
    </row>
    <row r="19" spans="1:10" ht="51.75" x14ac:dyDescent="0.3">
      <c r="A19" s="6" t="s">
        <v>11</v>
      </c>
      <c r="B19" s="9" t="s">
        <v>353</v>
      </c>
      <c r="C19" s="9" t="s">
        <v>354</v>
      </c>
      <c r="D19" s="10">
        <v>45510</v>
      </c>
      <c r="E19" s="11">
        <f t="shared" si="2"/>
        <v>773.12</v>
      </c>
      <c r="F19" s="11">
        <v>373.12</v>
      </c>
      <c r="G19" s="11">
        <v>400</v>
      </c>
      <c r="H19" s="11"/>
      <c r="I19" s="11"/>
      <c r="J19" s="11"/>
    </row>
    <row r="20" spans="1:10" ht="51.75" x14ac:dyDescent="0.3">
      <c r="A20" s="6" t="s">
        <v>23</v>
      </c>
      <c r="B20" s="9" t="s">
        <v>212</v>
      </c>
      <c r="C20" s="9" t="s">
        <v>349</v>
      </c>
      <c r="D20" s="10">
        <v>45510</v>
      </c>
      <c r="E20" s="11">
        <f t="shared" si="2"/>
        <v>9320</v>
      </c>
      <c r="F20" s="11"/>
      <c r="G20" s="11"/>
      <c r="H20" s="11">
        <v>9320</v>
      </c>
      <c r="I20" s="11"/>
      <c r="J20" s="11"/>
    </row>
    <row r="21" spans="1:10" ht="51.75" x14ac:dyDescent="0.3">
      <c r="A21" s="6" t="s">
        <v>17</v>
      </c>
      <c r="B21" s="9" t="s">
        <v>355</v>
      </c>
      <c r="C21" s="9" t="s">
        <v>356</v>
      </c>
      <c r="D21" s="10">
        <v>45510</v>
      </c>
      <c r="E21" s="11">
        <f t="shared" si="2"/>
        <v>420</v>
      </c>
      <c r="F21" s="11"/>
      <c r="G21" s="11"/>
      <c r="H21" s="11">
        <v>420</v>
      </c>
      <c r="I21" s="11"/>
      <c r="J21" s="11"/>
    </row>
    <row r="22" spans="1:10" ht="69" x14ac:dyDescent="0.3">
      <c r="A22" s="6" t="s">
        <v>22</v>
      </c>
      <c r="B22" s="9" t="s">
        <v>357</v>
      </c>
      <c r="C22" s="9" t="s">
        <v>358</v>
      </c>
      <c r="D22" s="10">
        <v>45474</v>
      </c>
      <c r="E22" s="11">
        <f t="shared" si="2"/>
        <v>33524.6</v>
      </c>
      <c r="F22" s="11">
        <v>2384.6</v>
      </c>
      <c r="G22" s="11">
        <v>2040</v>
      </c>
      <c r="H22" s="11">
        <v>29100</v>
      </c>
      <c r="I22" s="11"/>
      <c r="J22" s="11"/>
    </row>
    <row r="23" spans="1:10" ht="69" x14ac:dyDescent="0.3">
      <c r="A23" s="6" t="s">
        <v>12</v>
      </c>
      <c r="B23" s="9" t="s">
        <v>346</v>
      </c>
      <c r="C23" s="9" t="s">
        <v>347</v>
      </c>
      <c r="D23" s="10">
        <v>45441</v>
      </c>
      <c r="E23" s="11">
        <v>8474.61</v>
      </c>
      <c r="F23" s="11">
        <v>5794.61</v>
      </c>
      <c r="G23" s="11"/>
      <c r="H23" s="11">
        <v>2180</v>
      </c>
      <c r="I23" s="11">
        <v>500</v>
      </c>
      <c r="J23" s="11"/>
    </row>
    <row r="24" spans="1:10" ht="51.75" x14ac:dyDescent="0.3">
      <c r="A24" s="6" t="s">
        <v>14</v>
      </c>
      <c r="B24" s="9" t="s">
        <v>328</v>
      </c>
      <c r="C24" s="9" t="s">
        <v>329</v>
      </c>
      <c r="D24" s="10">
        <v>45413</v>
      </c>
      <c r="E24" s="11">
        <v>100</v>
      </c>
      <c r="F24" s="11"/>
      <c r="G24" s="11"/>
      <c r="H24" s="11">
        <v>100</v>
      </c>
      <c r="I24" s="11"/>
      <c r="J24" s="11"/>
    </row>
    <row r="25" spans="1:10" ht="51.75" x14ac:dyDescent="0.3">
      <c r="A25" s="6" t="s">
        <v>14</v>
      </c>
      <c r="B25" s="9" t="s">
        <v>328</v>
      </c>
      <c r="C25" s="9" t="s">
        <v>330</v>
      </c>
      <c r="D25" s="10">
        <v>45413</v>
      </c>
      <c r="E25" s="11">
        <f t="shared" ref="E25:E34" si="3">F25+G25+H25+I25+J25</f>
        <v>2925</v>
      </c>
      <c r="F25" s="11"/>
      <c r="G25" s="11"/>
      <c r="H25" s="11">
        <v>2925</v>
      </c>
      <c r="I25" s="11"/>
      <c r="J25" s="11"/>
    </row>
    <row r="26" spans="1:10" ht="51.75" x14ac:dyDescent="0.3">
      <c r="A26" s="6" t="s">
        <v>144</v>
      </c>
      <c r="B26" s="9" t="s">
        <v>328</v>
      </c>
      <c r="C26" s="9" t="s">
        <v>331</v>
      </c>
      <c r="D26" s="10">
        <v>45413</v>
      </c>
      <c r="E26" s="11">
        <f t="shared" si="3"/>
        <v>4862.5</v>
      </c>
      <c r="F26" s="11"/>
      <c r="G26" s="11"/>
      <c r="H26" s="11">
        <v>4862.5</v>
      </c>
      <c r="I26" s="11"/>
      <c r="J26" s="11"/>
    </row>
    <row r="27" spans="1:10" ht="34.5" x14ac:dyDescent="0.3">
      <c r="A27" s="6" t="s">
        <v>18</v>
      </c>
      <c r="B27" s="9" t="s">
        <v>332</v>
      </c>
      <c r="C27" s="9" t="s">
        <v>333</v>
      </c>
      <c r="D27" s="10">
        <v>45413</v>
      </c>
      <c r="E27" s="11">
        <v>18606.759999999998</v>
      </c>
      <c r="F27" s="11"/>
      <c r="G27" s="11"/>
      <c r="H27" s="11">
        <v>0</v>
      </c>
      <c r="I27" s="11"/>
      <c r="J27" s="11"/>
    </row>
    <row r="28" spans="1:10" ht="51.75" x14ac:dyDescent="0.3">
      <c r="A28" s="6" t="s">
        <v>22</v>
      </c>
      <c r="B28" s="9" t="s">
        <v>334</v>
      </c>
      <c r="C28" s="9" t="s">
        <v>335</v>
      </c>
      <c r="D28" s="10">
        <v>45413</v>
      </c>
      <c r="E28" s="11">
        <f t="shared" si="3"/>
        <v>5400.5</v>
      </c>
      <c r="F28" s="11"/>
      <c r="G28" s="11"/>
      <c r="H28" s="11">
        <v>5400.5</v>
      </c>
      <c r="I28" s="11"/>
      <c r="J28" s="11"/>
    </row>
    <row r="29" spans="1:10" ht="51.75" x14ac:dyDescent="0.3">
      <c r="A29" s="6" t="s">
        <v>17</v>
      </c>
      <c r="B29" s="9" t="s">
        <v>336</v>
      </c>
      <c r="C29" s="9" t="s">
        <v>337</v>
      </c>
      <c r="D29" s="10">
        <v>45413</v>
      </c>
      <c r="E29" s="11">
        <f t="shared" si="3"/>
        <v>9017.5300000000007</v>
      </c>
      <c r="F29" s="11">
        <v>72.53</v>
      </c>
      <c r="G29" s="11">
        <f>20+25</f>
        <v>45</v>
      </c>
      <c r="H29" s="11">
        <v>8900</v>
      </c>
      <c r="I29" s="11"/>
      <c r="J29" s="11"/>
    </row>
    <row r="30" spans="1:10" ht="51.75" x14ac:dyDescent="0.3">
      <c r="A30" s="6" t="s">
        <v>14</v>
      </c>
      <c r="B30" s="9" t="s">
        <v>328</v>
      </c>
      <c r="C30" s="9" t="s">
        <v>338</v>
      </c>
      <c r="D30" s="10">
        <v>45413</v>
      </c>
      <c r="E30" s="11">
        <f t="shared" si="3"/>
        <v>4512.5</v>
      </c>
      <c r="F30" s="11"/>
      <c r="G30" s="11"/>
      <c r="H30" s="11">
        <v>4512.5</v>
      </c>
      <c r="I30" s="11"/>
      <c r="J30" s="11"/>
    </row>
    <row r="31" spans="1:10" ht="51.75" x14ac:dyDescent="0.3">
      <c r="A31" s="6" t="s">
        <v>18</v>
      </c>
      <c r="B31" s="9" t="s">
        <v>264</v>
      </c>
      <c r="C31" s="9" t="s">
        <v>339</v>
      </c>
      <c r="D31" s="10">
        <v>45413</v>
      </c>
      <c r="E31" s="11">
        <f t="shared" si="3"/>
        <v>3876.7799999999997</v>
      </c>
      <c r="F31" s="11">
        <v>1011.78</v>
      </c>
      <c r="G31" s="11">
        <f>360+25</f>
        <v>385</v>
      </c>
      <c r="H31" s="11">
        <v>2480</v>
      </c>
      <c r="I31" s="11"/>
      <c r="J31" s="11"/>
    </row>
    <row r="32" spans="1:10" ht="69" x14ac:dyDescent="0.3">
      <c r="A32" s="6" t="s">
        <v>22</v>
      </c>
      <c r="B32" s="9" t="s">
        <v>340</v>
      </c>
      <c r="C32" s="9" t="s">
        <v>341</v>
      </c>
      <c r="D32" s="10">
        <v>45413</v>
      </c>
      <c r="E32" s="11">
        <f t="shared" si="3"/>
        <v>732743.84000000008</v>
      </c>
      <c r="F32" s="11">
        <f>505970.38+16283.46</f>
        <v>522253.84</v>
      </c>
      <c r="G32" s="11">
        <f>182160+4650</f>
        <v>186810</v>
      </c>
      <c r="H32" s="11">
        <v>23680</v>
      </c>
      <c r="I32" s="11"/>
      <c r="J32" s="11"/>
    </row>
    <row r="33" spans="1:10" ht="51.75" x14ac:dyDescent="0.3">
      <c r="A33" s="6" t="s">
        <v>23</v>
      </c>
      <c r="B33" s="9" t="s">
        <v>342</v>
      </c>
      <c r="C33" s="9" t="s">
        <v>343</v>
      </c>
      <c r="D33" s="10">
        <v>45385</v>
      </c>
      <c r="E33" s="11">
        <f t="shared" si="3"/>
        <v>10519.720000000001</v>
      </c>
      <c r="F33" s="11">
        <f>6786.26+93.46</f>
        <v>6879.72</v>
      </c>
      <c r="G33" s="11">
        <v>660</v>
      </c>
      <c r="H33" s="11">
        <v>2980</v>
      </c>
      <c r="I33" s="11"/>
      <c r="J33" s="11"/>
    </row>
    <row r="34" spans="1:10" ht="69" x14ac:dyDescent="0.3">
      <c r="A34" s="6" t="s">
        <v>14</v>
      </c>
      <c r="B34" s="9" t="s">
        <v>344</v>
      </c>
      <c r="C34" s="9" t="s">
        <v>345</v>
      </c>
      <c r="D34" s="10">
        <v>45369</v>
      </c>
      <c r="E34" s="11">
        <f t="shared" si="3"/>
        <v>8340</v>
      </c>
      <c r="F34" s="11"/>
      <c r="G34" s="11"/>
      <c r="H34" s="11">
        <v>8340</v>
      </c>
      <c r="I34" s="11"/>
      <c r="J34" s="11"/>
    </row>
    <row r="35" spans="1:10" ht="51.75" x14ac:dyDescent="0.3">
      <c r="A35" s="6" t="s">
        <v>12</v>
      </c>
      <c r="B35" s="9" t="s">
        <v>316</v>
      </c>
      <c r="C35" s="9" t="s">
        <v>317</v>
      </c>
      <c r="D35" s="10">
        <v>45342</v>
      </c>
      <c r="E35" s="11">
        <f>F35+G35+H35+I35+J35</f>
        <v>13787.14</v>
      </c>
      <c r="F35" s="11">
        <v>4147.1400000000003</v>
      </c>
      <c r="G35" s="11">
        <f>9440+200</f>
        <v>9640</v>
      </c>
      <c r="H35" s="11"/>
      <c r="I35" s="11"/>
      <c r="J35" s="11"/>
    </row>
    <row r="36" spans="1:10" ht="69" x14ac:dyDescent="0.3">
      <c r="A36" s="6" t="s">
        <v>23</v>
      </c>
      <c r="B36" s="9" t="s">
        <v>204</v>
      </c>
      <c r="C36" s="9" t="s">
        <v>318</v>
      </c>
      <c r="D36" s="10">
        <v>45342</v>
      </c>
      <c r="E36" s="11">
        <f t="shared" ref="E36:E40" si="4">F36+G36+H36+I36+J36</f>
        <v>6640</v>
      </c>
      <c r="F36" s="11"/>
      <c r="G36" s="11"/>
      <c r="H36" s="11">
        <v>6640</v>
      </c>
      <c r="I36" s="11"/>
      <c r="J36" s="11"/>
    </row>
    <row r="37" spans="1:10" ht="69" x14ac:dyDescent="0.3">
      <c r="A37" s="6" t="s">
        <v>11</v>
      </c>
      <c r="B37" s="9" t="s">
        <v>319</v>
      </c>
      <c r="C37" s="9" t="s">
        <v>320</v>
      </c>
      <c r="D37" s="10">
        <v>45342</v>
      </c>
      <c r="E37" s="11">
        <f t="shared" si="4"/>
        <v>2832.13</v>
      </c>
      <c r="F37" s="11"/>
      <c r="G37" s="11"/>
      <c r="H37" s="11">
        <v>2832.13</v>
      </c>
      <c r="I37" s="11"/>
      <c r="J37" s="11"/>
    </row>
    <row r="38" spans="1:10" ht="69" x14ac:dyDescent="0.3">
      <c r="A38" s="6" t="s">
        <v>23</v>
      </c>
      <c r="B38" s="9" t="s">
        <v>321</v>
      </c>
      <c r="C38" s="9" t="s">
        <v>322</v>
      </c>
      <c r="D38" s="10">
        <v>45342</v>
      </c>
      <c r="E38" s="11">
        <f t="shared" si="4"/>
        <v>1532.02</v>
      </c>
      <c r="F38" s="11">
        <f>282.14+209.88</f>
        <v>492.02</v>
      </c>
      <c r="G38" s="11">
        <v>200</v>
      </c>
      <c r="H38" s="11">
        <v>840</v>
      </c>
      <c r="I38" s="11"/>
      <c r="J38" s="11"/>
    </row>
    <row r="39" spans="1:10" ht="51.75" x14ac:dyDescent="0.3">
      <c r="A39" s="6" t="s">
        <v>23</v>
      </c>
      <c r="B39" s="9" t="s">
        <v>323</v>
      </c>
      <c r="C39" s="9" t="s">
        <v>324</v>
      </c>
      <c r="D39" s="10">
        <v>45342</v>
      </c>
      <c r="E39" s="11">
        <f t="shared" si="4"/>
        <v>733.84</v>
      </c>
      <c r="F39" s="11">
        <f>473.56+60.28</f>
        <v>533.84</v>
      </c>
      <c r="G39" s="11">
        <v>200</v>
      </c>
      <c r="H39" s="11">
        <v>0</v>
      </c>
      <c r="I39" s="11"/>
      <c r="J39" s="11"/>
    </row>
    <row r="40" spans="1:10" ht="51.75" x14ac:dyDescent="0.3">
      <c r="A40" s="6" t="s">
        <v>19</v>
      </c>
      <c r="B40" s="9" t="s">
        <v>325</v>
      </c>
      <c r="C40" s="9" t="s">
        <v>326</v>
      </c>
      <c r="D40" s="10">
        <v>45342</v>
      </c>
      <c r="E40" s="11">
        <f t="shared" si="4"/>
        <v>540</v>
      </c>
      <c r="F40" s="11"/>
      <c r="G40" s="11"/>
      <c r="H40" s="11">
        <v>540</v>
      </c>
      <c r="I40" s="11"/>
      <c r="J40" s="11"/>
    </row>
    <row r="41" spans="1:10" ht="51.75" x14ac:dyDescent="0.3">
      <c r="A41" s="6" t="s">
        <v>16</v>
      </c>
      <c r="B41" s="9" t="s">
        <v>303</v>
      </c>
      <c r="C41" s="9" t="s">
        <v>304</v>
      </c>
      <c r="D41" s="10">
        <v>45251</v>
      </c>
      <c r="E41" s="11">
        <v>32203.43</v>
      </c>
      <c r="F41" s="11"/>
      <c r="G41" s="11"/>
      <c r="H41" s="11"/>
      <c r="I41" s="11"/>
      <c r="J41" s="11"/>
    </row>
    <row r="42" spans="1:10" ht="69" x14ac:dyDescent="0.3">
      <c r="A42" s="6" t="s">
        <v>23</v>
      </c>
      <c r="B42" s="9" t="s">
        <v>305</v>
      </c>
      <c r="C42" s="9" t="s">
        <v>306</v>
      </c>
      <c r="D42" s="10">
        <v>45224</v>
      </c>
      <c r="E42" s="11">
        <v>3420</v>
      </c>
      <c r="F42" s="11"/>
      <c r="G42" s="11"/>
      <c r="H42" s="11"/>
      <c r="I42" s="11"/>
      <c r="J42" s="11"/>
    </row>
    <row r="43" spans="1:10" ht="51.75" x14ac:dyDescent="0.3">
      <c r="A43" s="6" t="s">
        <v>15</v>
      </c>
      <c r="B43" s="9" t="s">
        <v>307</v>
      </c>
      <c r="C43" s="9" t="s">
        <v>308</v>
      </c>
      <c r="D43" s="10">
        <v>45224</v>
      </c>
      <c r="E43" s="11">
        <f>F43+G43+H43+I43+J43</f>
        <v>21748.2</v>
      </c>
      <c r="F43" s="11">
        <f>6909.4+138.8</f>
        <v>7048.2</v>
      </c>
      <c r="G43" s="11">
        <v>4560</v>
      </c>
      <c r="H43" s="11">
        <v>10140</v>
      </c>
      <c r="I43" s="11"/>
      <c r="J43" s="11"/>
    </row>
    <row r="44" spans="1:10" ht="69" x14ac:dyDescent="0.3">
      <c r="A44" s="6" t="s">
        <v>15</v>
      </c>
      <c r="B44" s="9" t="s">
        <v>307</v>
      </c>
      <c r="C44" s="9" t="s">
        <v>309</v>
      </c>
      <c r="D44" s="10">
        <v>45224</v>
      </c>
      <c r="E44" s="11">
        <f t="shared" ref="E44:E47" si="5">F44+G44+H44+I44+J44</f>
        <v>20200.740000000002</v>
      </c>
      <c r="F44" s="11">
        <f>4897.35+123.39</f>
        <v>5020.7400000000007</v>
      </c>
      <c r="G44" s="11">
        <v>3840</v>
      </c>
      <c r="H44" s="11">
        <v>11340</v>
      </c>
      <c r="I44" s="11"/>
      <c r="J44" s="11"/>
    </row>
    <row r="45" spans="1:10" ht="51.75" x14ac:dyDescent="0.3">
      <c r="A45" s="6" t="s">
        <v>23</v>
      </c>
      <c r="B45" s="9" t="s">
        <v>310</v>
      </c>
      <c r="C45" s="9" t="s">
        <v>311</v>
      </c>
      <c r="D45" s="10">
        <v>45224</v>
      </c>
      <c r="E45" s="11">
        <f t="shared" si="5"/>
        <v>1514.04</v>
      </c>
      <c r="F45" s="11">
        <v>34.04</v>
      </c>
      <c r="G45" s="11"/>
      <c r="H45" s="11">
        <v>1480</v>
      </c>
      <c r="I45" s="11"/>
      <c r="J45" s="11"/>
    </row>
    <row r="46" spans="1:10" ht="69" x14ac:dyDescent="0.3">
      <c r="A46" s="6" t="s">
        <v>23</v>
      </c>
      <c r="B46" s="9" t="s">
        <v>312</v>
      </c>
      <c r="C46" s="9" t="s">
        <v>313</v>
      </c>
      <c r="D46" s="10">
        <v>45224</v>
      </c>
      <c r="E46" s="11">
        <f t="shared" si="5"/>
        <v>4560</v>
      </c>
      <c r="F46" s="11"/>
      <c r="G46" s="11"/>
      <c r="H46" s="11">
        <v>4560</v>
      </c>
      <c r="I46" s="11"/>
      <c r="J46" s="11"/>
    </row>
    <row r="47" spans="1:10" ht="51.75" x14ac:dyDescent="0.3">
      <c r="A47" s="6" t="s">
        <v>14</v>
      </c>
      <c r="B47" s="9" t="s">
        <v>314</v>
      </c>
      <c r="C47" s="9" t="s">
        <v>315</v>
      </c>
      <c r="D47" s="10">
        <v>45224</v>
      </c>
      <c r="E47" s="11">
        <f t="shared" si="5"/>
        <v>80</v>
      </c>
      <c r="F47" s="11">
        <v>80</v>
      </c>
      <c r="G47" s="11"/>
      <c r="H47" s="11"/>
      <c r="I47" s="11"/>
      <c r="J47" s="11"/>
    </row>
    <row r="48" spans="1:10" ht="51.75" x14ac:dyDescent="0.3">
      <c r="A48" s="6" t="s">
        <v>16</v>
      </c>
      <c r="B48" s="9" t="s">
        <v>301</v>
      </c>
      <c r="C48" s="9" t="s">
        <v>302</v>
      </c>
      <c r="D48" s="10">
        <v>45175</v>
      </c>
      <c r="E48" s="11">
        <f>F48+G48+H48+I48+J48</f>
        <v>12265.01</v>
      </c>
      <c r="F48" s="11">
        <v>2590.0100000000002</v>
      </c>
      <c r="G48" s="11">
        <v>9675</v>
      </c>
      <c r="H48" s="11"/>
      <c r="I48" s="11"/>
      <c r="J48" s="11"/>
    </row>
    <row r="49" spans="1:10" ht="51.75" x14ac:dyDescent="0.3">
      <c r="A49" s="6" t="s">
        <v>144</v>
      </c>
      <c r="B49" s="9" t="s">
        <v>296</v>
      </c>
      <c r="C49" s="9" t="s">
        <v>161</v>
      </c>
      <c r="D49" s="10">
        <v>45154</v>
      </c>
      <c r="E49" s="11">
        <f>F49+G49+H49+I49+J49</f>
        <v>7000</v>
      </c>
      <c r="F49" s="11"/>
      <c r="G49" s="11">
        <v>7000</v>
      </c>
      <c r="H49" s="11"/>
      <c r="I49" s="11"/>
      <c r="J49" s="11"/>
    </row>
    <row r="50" spans="1:10" ht="51.75" x14ac:dyDescent="0.3">
      <c r="A50" s="6" t="s">
        <v>20</v>
      </c>
      <c r="B50" s="9" t="s">
        <v>297</v>
      </c>
      <c r="C50" s="9" t="s">
        <v>298</v>
      </c>
      <c r="D50" s="10">
        <v>45126</v>
      </c>
      <c r="E50" s="11">
        <f>F50+G50+H50+I50+J50</f>
        <v>91008.56</v>
      </c>
      <c r="F50" s="11">
        <v>27898.560000000001</v>
      </c>
      <c r="G50" s="11">
        <v>22960</v>
      </c>
      <c r="H50" s="11">
        <v>22150</v>
      </c>
      <c r="I50" s="11">
        <f>8000+10000</f>
        <v>18000</v>
      </c>
      <c r="J50" s="11"/>
    </row>
    <row r="51" spans="1:10" ht="69" x14ac:dyDescent="0.3">
      <c r="A51" s="6" t="s">
        <v>12</v>
      </c>
      <c r="B51" s="9" t="s">
        <v>299</v>
      </c>
      <c r="C51" s="9" t="s">
        <v>300</v>
      </c>
      <c r="D51" s="10">
        <v>45112</v>
      </c>
      <c r="E51" s="11">
        <f>F51+G51+H51+I51+J51</f>
        <v>2330</v>
      </c>
      <c r="F51" s="11"/>
      <c r="G51" s="11">
        <v>2330</v>
      </c>
      <c r="H51" s="11"/>
      <c r="I51" s="11"/>
      <c r="J51" s="11"/>
    </row>
    <row r="52" spans="1:10" ht="51.75" x14ac:dyDescent="0.3">
      <c r="A52" s="6" t="s">
        <v>22</v>
      </c>
      <c r="B52" s="9" t="s">
        <v>270</v>
      </c>
      <c r="C52" s="9" t="s">
        <v>271</v>
      </c>
      <c r="D52" s="10">
        <v>45082</v>
      </c>
      <c r="E52" s="11">
        <f t="shared" ref="E52:E65" si="6">F52+G52+H52+I52</f>
        <v>480</v>
      </c>
      <c r="F52" s="11"/>
      <c r="G52" s="11"/>
      <c r="H52" s="11">
        <v>480</v>
      </c>
      <c r="I52" s="11"/>
      <c r="J52" s="11"/>
    </row>
    <row r="53" spans="1:10" ht="51.75" x14ac:dyDescent="0.3">
      <c r="A53" s="6" t="s">
        <v>17</v>
      </c>
      <c r="B53" s="9" t="s">
        <v>272</v>
      </c>
      <c r="C53" s="9" t="s">
        <v>273</v>
      </c>
      <c r="D53" s="10">
        <v>45082</v>
      </c>
      <c r="E53" s="11">
        <f t="shared" si="6"/>
        <v>3080</v>
      </c>
      <c r="F53" s="11"/>
      <c r="G53" s="11"/>
      <c r="H53" s="11">
        <v>3080</v>
      </c>
      <c r="I53" s="11"/>
      <c r="J53" s="11"/>
    </row>
    <row r="54" spans="1:10" ht="69" x14ac:dyDescent="0.3">
      <c r="A54" s="6" t="s">
        <v>11</v>
      </c>
      <c r="B54" s="9" t="s">
        <v>193</v>
      </c>
      <c r="C54" s="9" t="s">
        <v>274</v>
      </c>
      <c r="D54" s="10">
        <v>45082</v>
      </c>
      <c r="E54" s="11">
        <f t="shared" si="6"/>
        <v>32400</v>
      </c>
      <c r="F54" s="11"/>
      <c r="G54" s="11"/>
      <c r="H54" s="11">
        <v>32400</v>
      </c>
      <c r="I54" s="11"/>
      <c r="J54" s="11"/>
    </row>
    <row r="55" spans="1:10" ht="69" x14ac:dyDescent="0.3">
      <c r="A55" s="6" t="s">
        <v>16</v>
      </c>
      <c r="B55" s="9" t="s">
        <v>275</v>
      </c>
      <c r="C55" s="9" t="s">
        <v>276</v>
      </c>
      <c r="D55" s="10">
        <v>45082</v>
      </c>
      <c r="E55" s="11">
        <f t="shared" si="6"/>
        <v>11400</v>
      </c>
      <c r="F55" s="11"/>
      <c r="G55" s="11"/>
      <c r="H55" s="11">
        <v>11400</v>
      </c>
      <c r="I55" s="11"/>
      <c r="J55" s="11"/>
    </row>
    <row r="56" spans="1:10" ht="69" x14ac:dyDescent="0.3">
      <c r="A56" s="6" t="s">
        <v>23</v>
      </c>
      <c r="B56" s="9" t="s">
        <v>277</v>
      </c>
      <c r="C56" s="9" t="s">
        <v>278</v>
      </c>
      <c r="D56" s="10">
        <v>45082</v>
      </c>
      <c r="E56" s="11">
        <f t="shared" si="6"/>
        <v>7120</v>
      </c>
      <c r="F56" s="11"/>
      <c r="G56" s="11">
        <v>7120</v>
      </c>
      <c r="H56" s="11"/>
      <c r="I56" s="11"/>
      <c r="J56" s="11"/>
    </row>
    <row r="57" spans="1:10" ht="69" x14ac:dyDescent="0.3">
      <c r="A57" s="6" t="s">
        <v>14</v>
      </c>
      <c r="B57" s="9" t="s">
        <v>279</v>
      </c>
      <c r="C57" s="9" t="s">
        <v>280</v>
      </c>
      <c r="D57" s="10">
        <v>45082</v>
      </c>
      <c r="E57" s="11">
        <f t="shared" si="6"/>
        <v>1000</v>
      </c>
      <c r="F57" s="11"/>
      <c r="G57" s="11"/>
      <c r="H57" s="11">
        <v>1000</v>
      </c>
      <c r="I57" s="11"/>
      <c r="J57" s="11"/>
    </row>
    <row r="58" spans="1:10" ht="51.75" x14ac:dyDescent="0.3">
      <c r="A58" s="6" t="s">
        <v>23</v>
      </c>
      <c r="B58" s="9" t="s">
        <v>281</v>
      </c>
      <c r="C58" s="9" t="s">
        <v>282</v>
      </c>
      <c r="D58" s="10">
        <v>45082</v>
      </c>
      <c r="E58" s="11">
        <f>F58+G58+H58+I58</f>
        <v>3201.7200000000003</v>
      </c>
      <c r="F58" s="11">
        <v>681.72</v>
      </c>
      <c r="G58" s="11">
        <v>160</v>
      </c>
      <c r="H58" s="11">
        <v>2360</v>
      </c>
      <c r="I58" s="11"/>
      <c r="J58" s="11"/>
    </row>
    <row r="59" spans="1:10" ht="51.75" x14ac:dyDescent="0.3">
      <c r="A59" s="6" t="s">
        <v>283</v>
      </c>
      <c r="B59" s="9" t="s">
        <v>284</v>
      </c>
      <c r="C59" s="9" t="s">
        <v>285</v>
      </c>
      <c r="D59" s="10">
        <v>45082</v>
      </c>
      <c r="E59" s="11">
        <f>F59+G59+H59+I59</f>
        <v>2292</v>
      </c>
      <c r="F59" s="11">
        <v>192</v>
      </c>
      <c r="G59" s="11"/>
      <c r="H59" s="11">
        <v>2100</v>
      </c>
      <c r="I59" s="11"/>
      <c r="J59" s="11"/>
    </row>
    <row r="60" spans="1:10" ht="51.75" x14ac:dyDescent="0.3">
      <c r="A60" s="6" t="s">
        <v>22</v>
      </c>
      <c r="B60" s="9" t="s">
        <v>286</v>
      </c>
      <c r="C60" s="9" t="s">
        <v>287</v>
      </c>
      <c r="D60" s="10">
        <v>45082</v>
      </c>
      <c r="E60" s="11">
        <f t="shared" si="6"/>
        <v>30540</v>
      </c>
      <c r="F60" s="11"/>
      <c r="G60" s="11"/>
      <c r="H60" s="11">
        <v>30540</v>
      </c>
      <c r="I60" s="11"/>
      <c r="J60" s="11"/>
    </row>
    <row r="61" spans="1:10" ht="51.75" x14ac:dyDescent="0.3">
      <c r="A61" s="6" t="s">
        <v>20</v>
      </c>
      <c r="B61" s="9" t="s">
        <v>288</v>
      </c>
      <c r="C61" s="9" t="s">
        <v>289</v>
      </c>
      <c r="D61" s="10">
        <v>45082</v>
      </c>
      <c r="E61" s="11">
        <f t="shared" si="6"/>
        <v>600</v>
      </c>
      <c r="F61" s="11"/>
      <c r="G61" s="11"/>
      <c r="H61" s="11">
        <v>600</v>
      </c>
      <c r="I61" s="11"/>
      <c r="J61" s="11"/>
    </row>
    <row r="62" spans="1:10" ht="51.75" x14ac:dyDescent="0.3">
      <c r="A62" s="6" t="s">
        <v>22</v>
      </c>
      <c r="B62" s="9" t="s">
        <v>288</v>
      </c>
      <c r="C62" s="9" t="s">
        <v>290</v>
      </c>
      <c r="D62" s="10">
        <v>45082</v>
      </c>
      <c r="E62" s="11">
        <f t="shared" si="6"/>
        <v>12060</v>
      </c>
      <c r="F62" s="11"/>
      <c r="G62" s="11"/>
      <c r="H62" s="11">
        <v>12060</v>
      </c>
      <c r="I62" s="11"/>
      <c r="J62" s="11"/>
    </row>
    <row r="63" spans="1:10" ht="69" x14ac:dyDescent="0.3">
      <c r="A63" s="6" t="s">
        <v>11</v>
      </c>
      <c r="B63" s="9" t="s">
        <v>291</v>
      </c>
      <c r="C63" s="9" t="s">
        <v>292</v>
      </c>
      <c r="D63" s="10">
        <v>45082</v>
      </c>
      <c r="E63" s="11">
        <f t="shared" si="6"/>
        <v>2100</v>
      </c>
      <c r="F63" s="11"/>
      <c r="G63" s="11"/>
      <c r="H63" s="11">
        <v>2100</v>
      </c>
      <c r="I63" s="11"/>
      <c r="J63" s="11"/>
    </row>
    <row r="64" spans="1:10" ht="51.75" x14ac:dyDescent="0.3">
      <c r="A64" s="6" t="s">
        <v>11</v>
      </c>
      <c r="B64" s="9" t="s">
        <v>293</v>
      </c>
      <c r="C64" s="9" t="s">
        <v>294</v>
      </c>
      <c r="D64" s="10">
        <v>45051</v>
      </c>
      <c r="E64" s="11">
        <f t="shared" si="6"/>
        <v>57965.3</v>
      </c>
      <c r="F64" s="11">
        <v>26165.3</v>
      </c>
      <c r="G64" s="11">
        <v>31800</v>
      </c>
      <c r="H64" s="11"/>
      <c r="I64" s="11"/>
      <c r="J64" s="11"/>
    </row>
    <row r="65" spans="1:10" ht="51.75" x14ac:dyDescent="0.3">
      <c r="A65" s="6" t="s">
        <v>11</v>
      </c>
      <c r="B65" s="9" t="s">
        <v>295</v>
      </c>
      <c r="C65" s="9" t="s">
        <v>294</v>
      </c>
      <c r="D65" s="10">
        <v>45051</v>
      </c>
      <c r="E65" s="11">
        <f t="shared" si="6"/>
        <v>10072.5</v>
      </c>
      <c r="F65" s="11">
        <v>1512.5</v>
      </c>
      <c r="G65" s="11">
        <v>8560</v>
      </c>
      <c r="H65" s="11"/>
      <c r="I65" s="11"/>
      <c r="J65" s="11"/>
    </row>
    <row r="66" spans="1:10" ht="69" x14ac:dyDescent="0.3">
      <c r="A66" s="6" t="s">
        <v>19</v>
      </c>
      <c r="B66" s="9" t="s">
        <v>250</v>
      </c>
      <c r="C66" s="9" t="s">
        <v>251</v>
      </c>
      <c r="D66" s="10">
        <v>45036</v>
      </c>
      <c r="E66" s="11">
        <f t="shared" ref="E66:E76" si="7">F66+G66+H66+I66</f>
        <v>7439.5</v>
      </c>
      <c r="F66" s="11">
        <v>4319.5</v>
      </c>
      <c r="G66" s="11">
        <v>1760</v>
      </c>
      <c r="H66" s="11">
        <v>1360</v>
      </c>
      <c r="I66" s="11"/>
      <c r="J66" s="11"/>
    </row>
    <row r="67" spans="1:10" ht="69" x14ac:dyDescent="0.3">
      <c r="A67" s="6" t="s">
        <v>12</v>
      </c>
      <c r="B67" s="9" t="s">
        <v>252</v>
      </c>
      <c r="C67" s="9" t="s">
        <v>253</v>
      </c>
      <c r="D67" s="10">
        <v>45033</v>
      </c>
      <c r="E67" s="11">
        <f t="shared" si="7"/>
        <v>1480</v>
      </c>
      <c r="F67" s="11"/>
      <c r="G67" s="11">
        <v>880</v>
      </c>
      <c r="H67" s="11">
        <v>600</v>
      </c>
      <c r="I67" s="11"/>
      <c r="J67" s="11"/>
    </row>
    <row r="68" spans="1:10" ht="51.75" x14ac:dyDescent="0.3">
      <c r="A68" s="6" t="s">
        <v>17</v>
      </c>
      <c r="B68" s="9" t="s">
        <v>254</v>
      </c>
      <c r="C68" s="9" t="s">
        <v>255</v>
      </c>
      <c r="D68" s="10">
        <v>45033</v>
      </c>
      <c r="E68" s="11">
        <f t="shared" si="7"/>
        <v>13046.48</v>
      </c>
      <c r="F68" s="11">
        <v>156.47999999999999</v>
      </c>
      <c r="G68" s="11">
        <v>3440</v>
      </c>
      <c r="H68" s="11">
        <v>9450</v>
      </c>
      <c r="I68" s="11"/>
      <c r="J68" s="11"/>
    </row>
    <row r="69" spans="1:10" ht="69" x14ac:dyDescent="0.3">
      <c r="A69" s="6" t="s">
        <v>23</v>
      </c>
      <c r="B69" s="9" t="s">
        <v>256</v>
      </c>
      <c r="C69" s="9" t="s">
        <v>257</v>
      </c>
      <c r="D69" s="10">
        <v>45028</v>
      </c>
      <c r="E69" s="11">
        <f t="shared" si="7"/>
        <v>7880</v>
      </c>
      <c r="F69" s="11"/>
      <c r="G69" s="11"/>
      <c r="H69" s="11">
        <v>7880</v>
      </c>
      <c r="I69" s="11"/>
      <c r="J69" s="11"/>
    </row>
    <row r="70" spans="1:10" ht="51.75" x14ac:dyDescent="0.3">
      <c r="A70" s="6" t="s">
        <v>23</v>
      </c>
      <c r="B70" s="9" t="s">
        <v>258</v>
      </c>
      <c r="C70" s="9" t="s">
        <v>257</v>
      </c>
      <c r="D70" s="10">
        <v>45020</v>
      </c>
      <c r="E70" s="11">
        <f t="shared" si="7"/>
        <v>1812.6</v>
      </c>
      <c r="F70" s="11">
        <f>776.56+76.04</f>
        <v>852.59999999999991</v>
      </c>
      <c r="G70" s="11">
        <v>200</v>
      </c>
      <c r="H70" s="11">
        <f>160+600</f>
        <v>760</v>
      </c>
      <c r="I70" s="11"/>
      <c r="J70" s="11"/>
    </row>
    <row r="71" spans="1:10" ht="69" x14ac:dyDescent="0.3">
      <c r="A71" s="6" t="s">
        <v>12</v>
      </c>
      <c r="B71" s="9" t="s">
        <v>256</v>
      </c>
      <c r="C71" s="9" t="s">
        <v>259</v>
      </c>
      <c r="D71" s="10">
        <v>45019</v>
      </c>
      <c r="E71" s="11">
        <f t="shared" si="7"/>
        <v>43372.009999999995</v>
      </c>
      <c r="F71" s="11">
        <v>17957.009999999998</v>
      </c>
      <c r="G71" s="11">
        <f>9840+75</f>
        <v>9915</v>
      </c>
      <c r="H71" s="11">
        <v>15500</v>
      </c>
      <c r="I71" s="11"/>
      <c r="J71" s="11"/>
    </row>
    <row r="72" spans="1:10" ht="51.75" x14ac:dyDescent="0.3">
      <c r="A72" s="6" t="s">
        <v>15</v>
      </c>
      <c r="B72" s="9" t="s">
        <v>260</v>
      </c>
      <c r="C72" s="9" t="s">
        <v>261</v>
      </c>
      <c r="D72" s="10">
        <v>45019</v>
      </c>
      <c r="E72" s="11">
        <f t="shared" si="7"/>
        <v>19480</v>
      </c>
      <c r="F72" s="11"/>
      <c r="G72" s="11"/>
      <c r="H72" s="11">
        <v>19480</v>
      </c>
      <c r="I72" s="11"/>
      <c r="J72" s="11"/>
    </row>
    <row r="73" spans="1:10" ht="69" x14ac:dyDescent="0.3">
      <c r="A73" s="6" t="s">
        <v>15</v>
      </c>
      <c r="B73" s="9" t="s">
        <v>262</v>
      </c>
      <c r="C73" s="9" t="s">
        <v>263</v>
      </c>
      <c r="D73" s="10">
        <v>45019</v>
      </c>
      <c r="E73" s="11">
        <f t="shared" si="7"/>
        <v>6902.75</v>
      </c>
      <c r="F73" s="11">
        <v>1002.75</v>
      </c>
      <c r="G73" s="11">
        <v>1420</v>
      </c>
      <c r="H73" s="11">
        <v>4480</v>
      </c>
      <c r="I73" s="11"/>
      <c r="J73" s="11"/>
    </row>
    <row r="74" spans="1:10" ht="69" x14ac:dyDescent="0.3">
      <c r="A74" s="6" t="s">
        <v>18</v>
      </c>
      <c r="B74" s="9" t="s">
        <v>264</v>
      </c>
      <c r="C74" s="9" t="s">
        <v>265</v>
      </c>
      <c r="D74" s="10">
        <v>45002</v>
      </c>
      <c r="E74" s="11">
        <f t="shared" si="7"/>
        <v>4716.7</v>
      </c>
      <c r="F74" s="11">
        <v>756.7</v>
      </c>
      <c r="G74" s="11">
        <v>520</v>
      </c>
      <c r="H74" s="11">
        <v>3440</v>
      </c>
      <c r="I74" s="11"/>
      <c r="J74" s="11"/>
    </row>
    <row r="75" spans="1:10" ht="69" x14ac:dyDescent="0.3">
      <c r="A75" s="6" t="s">
        <v>12</v>
      </c>
      <c r="B75" s="9" t="s">
        <v>266</v>
      </c>
      <c r="C75" s="9" t="s">
        <v>267</v>
      </c>
      <c r="D75" s="10">
        <v>45002</v>
      </c>
      <c r="E75" s="11">
        <f t="shared" si="7"/>
        <v>2115</v>
      </c>
      <c r="F75" s="11"/>
      <c r="G75" s="11"/>
      <c r="H75" s="11">
        <v>2115</v>
      </c>
      <c r="I75" s="11"/>
      <c r="J75" s="11"/>
    </row>
    <row r="76" spans="1:10" ht="51.75" x14ac:dyDescent="0.3">
      <c r="A76" s="6" t="s">
        <v>12</v>
      </c>
      <c r="B76" s="9" t="s">
        <v>268</v>
      </c>
      <c r="C76" s="9" t="s">
        <v>269</v>
      </c>
      <c r="D76" s="10">
        <v>44974</v>
      </c>
      <c r="E76" s="11">
        <f t="shared" si="7"/>
        <v>14838.2</v>
      </c>
      <c r="F76" s="11">
        <v>238.2</v>
      </c>
      <c r="G76" s="11">
        <v>320</v>
      </c>
      <c r="H76" s="11">
        <v>10080</v>
      </c>
      <c r="I76" s="11">
        <v>4200</v>
      </c>
      <c r="J76" s="11"/>
    </row>
    <row r="77" spans="1:10" ht="51.75" x14ac:dyDescent="0.3">
      <c r="A77" s="6" t="s">
        <v>12</v>
      </c>
      <c r="B77" s="9" t="s">
        <v>142</v>
      </c>
      <c r="C77" s="9" t="s">
        <v>232</v>
      </c>
      <c r="D77" s="10">
        <v>44952</v>
      </c>
      <c r="E77" s="11">
        <f t="shared" ref="E77:E86" si="8">F77+G77+H77+I77</f>
        <v>39607.800000000003</v>
      </c>
      <c r="F77" s="11">
        <v>307.8</v>
      </c>
      <c r="G77" s="11">
        <v>1500</v>
      </c>
      <c r="H77" s="11">
        <v>25200</v>
      </c>
      <c r="I77" s="11">
        <v>12600</v>
      </c>
      <c r="J77" s="11"/>
    </row>
    <row r="78" spans="1:10" ht="69" x14ac:dyDescent="0.3">
      <c r="A78" s="6" t="s">
        <v>144</v>
      </c>
      <c r="B78" s="9" t="s">
        <v>233</v>
      </c>
      <c r="C78" s="9" t="s">
        <v>234</v>
      </c>
      <c r="D78" s="10">
        <v>44950</v>
      </c>
      <c r="E78" s="11">
        <f t="shared" si="8"/>
        <v>1500</v>
      </c>
      <c r="F78" s="11"/>
      <c r="G78" s="11"/>
      <c r="H78" s="11">
        <v>1500</v>
      </c>
      <c r="I78" s="11"/>
      <c r="J78" s="11"/>
    </row>
    <row r="79" spans="1:10" ht="51.75" x14ac:dyDescent="0.3">
      <c r="A79" s="6" t="s">
        <v>18</v>
      </c>
      <c r="B79" s="9" t="s">
        <v>235</v>
      </c>
      <c r="C79" s="9" t="s">
        <v>236</v>
      </c>
      <c r="D79" s="10">
        <v>44949</v>
      </c>
      <c r="E79" s="11">
        <f t="shared" si="8"/>
        <v>6095.34</v>
      </c>
      <c r="F79" s="11">
        <v>2350.34</v>
      </c>
      <c r="G79" s="11">
        <f>1040+25</f>
        <v>1065</v>
      </c>
      <c r="H79" s="11">
        <v>2680</v>
      </c>
      <c r="I79" s="11"/>
      <c r="J79" s="11"/>
    </row>
    <row r="80" spans="1:10" ht="51.75" x14ac:dyDescent="0.3">
      <c r="A80" s="6" t="s">
        <v>14</v>
      </c>
      <c r="B80" s="9" t="s">
        <v>237</v>
      </c>
      <c r="C80" s="9" t="s">
        <v>238</v>
      </c>
      <c r="D80" s="10">
        <v>44929</v>
      </c>
      <c r="E80" s="11">
        <f t="shared" si="8"/>
        <v>28600</v>
      </c>
      <c r="F80" s="11"/>
      <c r="G80" s="11"/>
      <c r="H80" s="11">
        <v>28600</v>
      </c>
      <c r="I80" s="11"/>
      <c r="J80" s="11"/>
    </row>
    <row r="81" spans="1:10" ht="51.75" x14ac:dyDescent="0.3">
      <c r="A81" s="6" t="s">
        <v>15</v>
      </c>
      <c r="B81" s="9" t="s">
        <v>239</v>
      </c>
      <c r="C81" s="9" t="s">
        <v>240</v>
      </c>
      <c r="D81" s="10">
        <v>44929</v>
      </c>
      <c r="E81" s="11">
        <f t="shared" si="8"/>
        <v>2725.73</v>
      </c>
      <c r="F81" s="11">
        <f>99.68+516.05</f>
        <v>615.73</v>
      </c>
      <c r="G81" s="11">
        <v>400</v>
      </c>
      <c r="H81" s="11">
        <v>1710</v>
      </c>
      <c r="I81" s="11"/>
      <c r="J81" s="11"/>
    </row>
    <row r="82" spans="1:10" ht="51.75" x14ac:dyDescent="0.3">
      <c r="A82" s="6" t="s">
        <v>16</v>
      </c>
      <c r="B82" s="9" t="s">
        <v>241</v>
      </c>
      <c r="C82" s="9" t="s">
        <v>242</v>
      </c>
      <c r="D82" s="10">
        <v>44910</v>
      </c>
      <c r="E82" s="11">
        <f t="shared" si="8"/>
        <v>2800</v>
      </c>
      <c r="F82" s="11"/>
      <c r="G82" s="11"/>
      <c r="H82" s="11">
        <v>2800</v>
      </c>
      <c r="I82" s="11"/>
      <c r="J82" s="11"/>
    </row>
    <row r="83" spans="1:10" ht="69" x14ac:dyDescent="0.3">
      <c r="A83" s="6" t="s">
        <v>16</v>
      </c>
      <c r="B83" s="9" t="s">
        <v>241</v>
      </c>
      <c r="C83" s="9" t="s">
        <v>243</v>
      </c>
      <c r="D83" s="10">
        <v>44910</v>
      </c>
      <c r="E83" s="11">
        <f t="shared" si="8"/>
        <v>880</v>
      </c>
      <c r="F83" s="11"/>
      <c r="G83" s="11"/>
      <c r="H83" s="11">
        <v>880</v>
      </c>
      <c r="I83" s="11"/>
      <c r="J83" s="11"/>
    </row>
    <row r="84" spans="1:10" ht="69" x14ac:dyDescent="0.3">
      <c r="A84" s="6" t="s">
        <v>20</v>
      </c>
      <c r="B84" s="9" t="s">
        <v>244</v>
      </c>
      <c r="C84" s="9" t="s">
        <v>245</v>
      </c>
      <c r="D84" s="10">
        <v>44910</v>
      </c>
      <c r="E84" s="11">
        <f t="shared" si="8"/>
        <v>680</v>
      </c>
      <c r="F84" s="11"/>
      <c r="G84" s="11"/>
      <c r="H84" s="11">
        <v>680</v>
      </c>
      <c r="I84" s="11"/>
      <c r="J84" s="11"/>
    </row>
    <row r="85" spans="1:10" ht="69" x14ac:dyDescent="0.3">
      <c r="A85" s="6" t="s">
        <v>16</v>
      </c>
      <c r="B85" s="9" t="s">
        <v>246</v>
      </c>
      <c r="C85" s="9" t="s">
        <v>247</v>
      </c>
      <c r="D85" s="10">
        <v>44907</v>
      </c>
      <c r="E85" s="11">
        <f t="shared" si="8"/>
        <v>2525</v>
      </c>
      <c r="F85" s="11"/>
      <c r="G85" s="11"/>
      <c r="H85" s="11">
        <v>2525</v>
      </c>
      <c r="I85" s="11"/>
      <c r="J85" s="11"/>
    </row>
    <row r="86" spans="1:10" ht="51.75" x14ac:dyDescent="0.3">
      <c r="A86" s="6" t="s">
        <v>17</v>
      </c>
      <c r="B86" s="9" t="s">
        <v>142</v>
      </c>
      <c r="C86" s="9" t="s">
        <v>248</v>
      </c>
      <c r="D86" s="10">
        <v>44907</v>
      </c>
      <c r="E86" s="11">
        <f t="shared" si="8"/>
        <v>19146</v>
      </c>
      <c r="F86" s="11">
        <v>1026</v>
      </c>
      <c r="G86" s="11">
        <v>3480</v>
      </c>
      <c r="H86" s="11">
        <v>14640</v>
      </c>
      <c r="I86" s="11"/>
      <c r="J86" s="11"/>
    </row>
    <row r="87" spans="1:10" ht="51.75" x14ac:dyDescent="0.3">
      <c r="A87" s="6" t="s">
        <v>11</v>
      </c>
      <c r="B87" s="9" t="s">
        <v>193</v>
      </c>
      <c r="C87" s="9" t="s">
        <v>194</v>
      </c>
      <c r="D87" s="10">
        <v>44902</v>
      </c>
      <c r="E87" s="11">
        <f t="shared" ref="E87:E96" si="9">F87+G87+H87+I87</f>
        <v>7800</v>
      </c>
      <c r="F87" s="11"/>
      <c r="G87" s="11"/>
      <c r="H87" s="11">
        <v>7800</v>
      </c>
      <c r="I87" s="11"/>
      <c r="J87" s="11"/>
    </row>
    <row r="88" spans="1:10" ht="51.75" x14ac:dyDescent="0.3">
      <c r="A88" s="6" t="s">
        <v>17</v>
      </c>
      <c r="B88" s="9" t="s">
        <v>195</v>
      </c>
      <c r="C88" s="9" t="s">
        <v>196</v>
      </c>
      <c r="D88" s="10">
        <v>44902</v>
      </c>
      <c r="E88" s="11">
        <f t="shared" si="9"/>
        <v>17133.28</v>
      </c>
      <c r="F88" s="11">
        <v>6373.28</v>
      </c>
      <c r="G88" s="11">
        <v>4400</v>
      </c>
      <c r="H88" s="11">
        <v>6360</v>
      </c>
      <c r="I88" s="11"/>
      <c r="J88" s="11"/>
    </row>
    <row r="89" spans="1:10" ht="69" x14ac:dyDescent="0.3">
      <c r="A89" s="6" t="s">
        <v>21</v>
      </c>
      <c r="B89" s="9" t="s">
        <v>197</v>
      </c>
      <c r="C89" s="9" t="s">
        <v>198</v>
      </c>
      <c r="D89" s="10">
        <v>44902</v>
      </c>
      <c r="E89" s="11">
        <f t="shared" si="9"/>
        <v>2600</v>
      </c>
      <c r="F89" s="11"/>
      <c r="G89" s="11">
        <v>1300</v>
      </c>
      <c r="H89" s="11"/>
      <c r="I89" s="11">
        <v>1300</v>
      </c>
      <c r="J89" s="11"/>
    </row>
    <row r="90" spans="1:10" ht="51.75" x14ac:dyDescent="0.3">
      <c r="A90" s="6" t="s">
        <v>199</v>
      </c>
      <c r="B90" s="9" t="s">
        <v>200</v>
      </c>
      <c r="C90" s="9" t="s">
        <v>201</v>
      </c>
      <c r="D90" s="10">
        <v>44900</v>
      </c>
      <c r="E90" s="11">
        <f t="shared" si="9"/>
        <v>12400</v>
      </c>
      <c r="F90" s="11"/>
      <c r="G90" s="11"/>
      <c r="H90" s="11">
        <v>12400</v>
      </c>
      <c r="I90" s="11"/>
      <c r="J90" s="11"/>
    </row>
    <row r="91" spans="1:10" ht="51.75" x14ac:dyDescent="0.3">
      <c r="A91" s="6" t="s">
        <v>23</v>
      </c>
      <c r="B91" s="9" t="s">
        <v>202</v>
      </c>
      <c r="C91" s="9" t="s">
        <v>203</v>
      </c>
      <c r="D91" s="10">
        <v>44900</v>
      </c>
      <c r="E91" s="11">
        <f t="shared" si="9"/>
        <v>14400</v>
      </c>
      <c r="F91" s="11"/>
      <c r="G91" s="11"/>
      <c r="H91" s="11">
        <v>14400</v>
      </c>
      <c r="I91" s="11"/>
      <c r="J91" s="11"/>
    </row>
    <row r="92" spans="1:10" ht="51.75" x14ac:dyDescent="0.3">
      <c r="A92" s="6" t="s">
        <v>23</v>
      </c>
      <c r="B92" s="9" t="s">
        <v>204</v>
      </c>
      <c r="C92" s="9" t="s">
        <v>205</v>
      </c>
      <c r="D92" s="10">
        <v>44900</v>
      </c>
      <c r="E92" s="11">
        <f t="shared" si="9"/>
        <v>5560</v>
      </c>
      <c r="F92" s="11"/>
      <c r="G92" s="11"/>
      <c r="H92" s="11">
        <v>5560</v>
      </c>
      <c r="I92" s="11"/>
      <c r="J92" s="11"/>
    </row>
    <row r="93" spans="1:10" ht="69" x14ac:dyDescent="0.3">
      <c r="A93" s="6" t="s">
        <v>18</v>
      </c>
      <c r="B93" s="9" t="s">
        <v>206</v>
      </c>
      <c r="C93" s="9" t="s">
        <v>207</v>
      </c>
      <c r="D93" s="10">
        <v>44900</v>
      </c>
      <c r="E93" s="11">
        <f t="shared" si="9"/>
        <v>15333.029999999999</v>
      </c>
      <c r="F93" s="11">
        <v>5013.03</v>
      </c>
      <c r="G93" s="11">
        <v>9960</v>
      </c>
      <c r="H93" s="11">
        <v>360</v>
      </c>
      <c r="I93" s="11"/>
      <c r="J93" s="11"/>
    </row>
    <row r="94" spans="1:10" ht="69" x14ac:dyDescent="0.3">
      <c r="A94" s="6" t="s">
        <v>20</v>
      </c>
      <c r="B94" s="9" t="s">
        <v>208</v>
      </c>
      <c r="C94" s="9" t="s">
        <v>209</v>
      </c>
      <c r="D94" s="10">
        <v>44896</v>
      </c>
      <c r="E94" s="11">
        <f t="shared" si="9"/>
        <v>5160</v>
      </c>
      <c r="F94" s="11"/>
      <c r="G94" s="11"/>
      <c r="H94" s="11">
        <v>5160</v>
      </c>
      <c r="I94" s="11"/>
      <c r="J94" s="11"/>
    </row>
    <row r="95" spans="1:10" ht="51.75" x14ac:dyDescent="0.3">
      <c r="A95" s="6" t="s">
        <v>19</v>
      </c>
      <c r="B95" s="9" t="s">
        <v>210</v>
      </c>
      <c r="C95" s="9" t="s">
        <v>211</v>
      </c>
      <c r="D95" s="10">
        <v>44895</v>
      </c>
      <c r="E95" s="11">
        <f t="shared" si="9"/>
        <v>22240</v>
      </c>
      <c r="F95" s="11"/>
      <c r="G95" s="11"/>
      <c r="H95" s="11">
        <v>22240</v>
      </c>
      <c r="I95" s="11"/>
      <c r="J95" s="11"/>
    </row>
    <row r="96" spans="1:10" ht="69" x14ac:dyDescent="0.3">
      <c r="A96" s="6" t="s">
        <v>18</v>
      </c>
      <c r="B96" s="9" t="s">
        <v>212</v>
      </c>
      <c r="C96" s="9" t="s">
        <v>213</v>
      </c>
      <c r="D96" s="10">
        <v>44895</v>
      </c>
      <c r="E96" s="11">
        <f t="shared" si="9"/>
        <v>25877.599999999999</v>
      </c>
      <c r="F96" s="11">
        <f>106.85+1290.75</f>
        <v>1397.6</v>
      </c>
      <c r="G96" s="11">
        <v>920</v>
      </c>
      <c r="H96" s="11">
        <v>23160</v>
      </c>
      <c r="I96" s="11">
        <v>400</v>
      </c>
      <c r="J96" s="11"/>
    </row>
    <row r="97" spans="1:10" ht="69" x14ac:dyDescent="0.3">
      <c r="A97" s="6" t="s">
        <v>11</v>
      </c>
      <c r="B97" s="9" t="s">
        <v>214</v>
      </c>
      <c r="C97" s="9" t="s">
        <v>215</v>
      </c>
      <c r="D97" s="10">
        <v>44895</v>
      </c>
      <c r="E97" s="11">
        <v>96000</v>
      </c>
      <c r="F97" s="11"/>
      <c r="G97" s="11"/>
      <c r="H97" s="11"/>
      <c r="I97" s="11"/>
      <c r="J97" s="11">
        <v>96000</v>
      </c>
    </row>
    <row r="98" spans="1:10" ht="51.75" x14ac:dyDescent="0.3">
      <c r="A98" s="6" t="s">
        <v>20</v>
      </c>
      <c r="B98" s="9" t="s">
        <v>180</v>
      </c>
      <c r="C98" s="9" t="s">
        <v>216</v>
      </c>
      <c r="D98" s="10">
        <v>44895</v>
      </c>
      <c r="E98" s="11">
        <f t="shared" ref="E98:E107" si="10">F98+G98+H98+I98</f>
        <v>8720</v>
      </c>
      <c r="F98" s="11"/>
      <c r="G98" s="11"/>
      <c r="H98" s="11">
        <v>8720</v>
      </c>
      <c r="I98" s="11"/>
      <c r="J98" s="11"/>
    </row>
    <row r="99" spans="1:10" ht="51.75" x14ac:dyDescent="0.3">
      <c r="A99" s="6" t="s">
        <v>22</v>
      </c>
      <c r="B99" s="9" t="s">
        <v>217</v>
      </c>
      <c r="C99" s="9" t="s">
        <v>218</v>
      </c>
      <c r="D99" s="10">
        <v>44895</v>
      </c>
      <c r="E99" s="11">
        <f t="shared" si="10"/>
        <v>15726.6</v>
      </c>
      <c r="F99" s="11">
        <v>426.6</v>
      </c>
      <c r="G99" s="11">
        <v>400</v>
      </c>
      <c r="H99" s="11">
        <v>14900</v>
      </c>
      <c r="I99" s="11"/>
      <c r="J99" s="11"/>
    </row>
    <row r="100" spans="1:10" ht="51.75" x14ac:dyDescent="0.3">
      <c r="A100" s="6" t="s">
        <v>16</v>
      </c>
      <c r="B100" s="9" t="s">
        <v>219</v>
      </c>
      <c r="C100" s="9" t="s">
        <v>220</v>
      </c>
      <c r="D100" s="10">
        <v>44894</v>
      </c>
      <c r="E100" s="11">
        <f t="shared" si="10"/>
        <v>3011.6</v>
      </c>
      <c r="F100" s="11">
        <v>111.6</v>
      </c>
      <c r="G100" s="11">
        <v>150</v>
      </c>
      <c r="H100" s="11">
        <v>2750</v>
      </c>
      <c r="I100" s="11"/>
      <c r="J100" s="11"/>
    </row>
    <row r="101" spans="1:10" ht="51.75" x14ac:dyDescent="0.3">
      <c r="A101" s="6" t="s">
        <v>16</v>
      </c>
      <c r="B101" s="9" t="s">
        <v>221</v>
      </c>
      <c r="C101" s="9" t="s">
        <v>220</v>
      </c>
      <c r="D101" s="10">
        <v>44894</v>
      </c>
      <c r="E101" s="11">
        <f t="shared" si="10"/>
        <v>736.18000000000006</v>
      </c>
      <c r="F101" s="11">
        <v>286.18</v>
      </c>
      <c r="G101" s="11"/>
      <c r="H101" s="11">
        <v>450</v>
      </c>
      <c r="I101" s="11"/>
      <c r="J101" s="11"/>
    </row>
    <row r="102" spans="1:10" ht="51.75" x14ac:dyDescent="0.3">
      <c r="A102" s="6" t="s">
        <v>20</v>
      </c>
      <c r="B102" s="9" t="s">
        <v>222</v>
      </c>
      <c r="C102" s="9" t="s">
        <v>223</v>
      </c>
      <c r="D102" s="10">
        <v>44893</v>
      </c>
      <c r="E102" s="11">
        <f t="shared" si="10"/>
        <v>109358.35</v>
      </c>
      <c r="F102" s="11">
        <v>68858.350000000006</v>
      </c>
      <c r="G102" s="11">
        <v>40500</v>
      </c>
      <c r="H102" s="11"/>
      <c r="I102" s="11"/>
      <c r="J102" s="11"/>
    </row>
    <row r="103" spans="1:10" ht="69" x14ac:dyDescent="0.3">
      <c r="A103" s="6" t="s">
        <v>17</v>
      </c>
      <c r="B103" s="9" t="s">
        <v>224</v>
      </c>
      <c r="C103" s="9" t="s">
        <v>225</v>
      </c>
      <c r="D103" s="10">
        <v>44893</v>
      </c>
      <c r="E103" s="11">
        <f t="shared" si="10"/>
        <v>338.32</v>
      </c>
      <c r="F103" s="11">
        <v>338.32</v>
      </c>
      <c r="G103" s="11"/>
      <c r="H103" s="11"/>
      <c r="I103" s="11"/>
      <c r="J103" s="11"/>
    </row>
    <row r="104" spans="1:10" ht="69" x14ac:dyDescent="0.3">
      <c r="A104" s="6" t="s">
        <v>17</v>
      </c>
      <c r="B104" s="9" t="s">
        <v>226</v>
      </c>
      <c r="C104" s="9" t="s">
        <v>225</v>
      </c>
      <c r="D104" s="10">
        <v>44893</v>
      </c>
      <c r="E104" s="11">
        <f t="shared" si="10"/>
        <v>342</v>
      </c>
      <c r="F104" s="11">
        <v>342</v>
      </c>
      <c r="G104" s="11"/>
      <c r="H104" s="11"/>
      <c r="I104" s="11"/>
      <c r="J104" s="11"/>
    </row>
    <row r="105" spans="1:10" ht="69" x14ac:dyDescent="0.3">
      <c r="A105" s="6" t="s">
        <v>17</v>
      </c>
      <c r="B105" s="9" t="s">
        <v>227</v>
      </c>
      <c r="C105" s="9" t="s">
        <v>225</v>
      </c>
      <c r="D105" s="10">
        <v>44893</v>
      </c>
      <c r="E105" s="11">
        <f t="shared" si="10"/>
        <v>32709.41</v>
      </c>
      <c r="F105" s="11">
        <v>32709.41</v>
      </c>
      <c r="G105" s="11"/>
      <c r="H105" s="11"/>
      <c r="I105" s="11"/>
      <c r="J105" s="11"/>
    </row>
    <row r="106" spans="1:10" ht="69" x14ac:dyDescent="0.3">
      <c r="A106" s="6" t="s">
        <v>11</v>
      </c>
      <c r="B106" s="9" t="s">
        <v>228</v>
      </c>
      <c r="C106" s="9" t="s">
        <v>229</v>
      </c>
      <c r="D106" s="10">
        <v>44859</v>
      </c>
      <c r="E106" s="11">
        <f t="shared" si="10"/>
        <v>1087638.69</v>
      </c>
      <c r="F106" s="11">
        <v>675788.69</v>
      </c>
      <c r="G106" s="11">
        <f>297300+1150</f>
        <v>298450</v>
      </c>
      <c r="H106" s="11">
        <v>94300</v>
      </c>
      <c r="I106" s="11">
        <f>9100+10000</f>
        <v>19100</v>
      </c>
      <c r="J106" s="11"/>
    </row>
    <row r="107" spans="1:10" ht="51.75" x14ac:dyDescent="0.3">
      <c r="A107" s="6" t="s">
        <v>11</v>
      </c>
      <c r="B107" s="9" t="s">
        <v>230</v>
      </c>
      <c r="C107" s="9" t="s">
        <v>231</v>
      </c>
      <c r="D107" s="10">
        <v>44858</v>
      </c>
      <c r="E107" s="11">
        <f t="shared" si="10"/>
        <v>20392.36</v>
      </c>
      <c r="F107" s="11">
        <v>32.36</v>
      </c>
      <c r="G107" s="11"/>
      <c r="H107" s="11">
        <v>20360</v>
      </c>
      <c r="I107" s="11"/>
      <c r="J107" s="11"/>
    </row>
    <row r="108" spans="1:10" ht="69" x14ac:dyDescent="0.3">
      <c r="A108" s="6" t="s">
        <v>16</v>
      </c>
      <c r="B108" s="9" t="s">
        <v>180</v>
      </c>
      <c r="C108" s="9" t="s">
        <v>181</v>
      </c>
      <c r="D108" s="10">
        <v>44852</v>
      </c>
      <c r="E108" s="11">
        <f>F108+G108+H108+I108</f>
        <v>10650</v>
      </c>
      <c r="F108" s="11">
        <v>10650</v>
      </c>
      <c r="G108" s="11"/>
      <c r="H108" s="11"/>
      <c r="I108" s="11"/>
      <c r="J108" s="9"/>
    </row>
    <row r="109" spans="1:10" ht="51.75" x14ac:dyDescent="0.3">
      <c r="A109" s="6" t="s">
        <v>12</v>
      </c>
      <c r="B109" s="9" t="s">
        <v>182</v>
      </c>
      <c r="C109" s="9" t="s">
        <v>183</v>
      </c>
      <c r="D109" s="10">
        <v>44852</v>
      </c>
      <c r="E109" s="11">
        <f>F109+G109+H109+I109</f>
        <v>5307.87</v>
      </c>
      <c r="F109" s="11">
        <v>5087.87</v>
      </c>
      <c r="G109" s="11">
        <v>220</v>
      </c>
      <c r="H109" s="11"/>
      <c r="I109" s="11"/>
      <c r="J109" s="11"/>
    </row>
    <row r="110" spans="1:10" ht="51.75" x14ac:dyDescent="0.3">
      <c r="A110" s="6" t="s">
        <v>14</v>
      </c>
      <c r="B110" s="9" t="s">
        <v>237</v>
      </c>
      <c r="C110" s="9" t="s">
        <v>184</v>
      </c>
      <c r="D110" s="10">
        <v>44833</v>
      </c>
      <c r="E110" s="11">
        <f>F110+G110+H110+I110</f>
        <v>10320</v>
      </c>
      <c r="F110" s="11"/>
      <c r="G110" s="11"/>
      <c r="H110" s="11">
        <v>10320</v>
      </c>
      <c r="I110" s="11"/>
      <c r="J110" s="11"/>
    </row>
    <row r="111" spans="1:10" ht="51.75" x14ac:dyDescent="0.3">
      <c r="A111" s="6" t="s">
        <v>11</v>
      </c>
      <c r="B111" s="9" t="s">
        <v>185</v>
      </c>
      <c r="C111" s="9" t="s">
        <v>186</v>
      </c>
      <c r="D111" s="10">
        <v>44823</v>
      </c>
      <c r="E111" s="11">
        <f t="shared" ref="E111:E114" si="11">F111+G111+H111+I111</f>
        <v>31014.91</v>
      </c>
      <c r="F111" s="11">
        <v>5494.91</v>
      </c>
      <c r="G111" s="11">
        <v>13520</v>
      </c>
      <c r="H111" s="11"/>
      <c r="I111" s="11">
        <v>12000</v>
      </c>
      <c r="J111" s="11"/>
    </row>
    <row r="112" spans="1:10" ht="69" x14ac:dyDescent="0.3">
      <c r="A112" s="6" t="s">
        <v>11</v>
      </c>
      <c r="B112" s="9" t="s">
        <v>187</v>
      </c>
      <c r="C112" s="9" t="s">
        <v>188</v>
      </c>
      <c r="D112" s="10">
        <v>44805</v>
      </c>
      <c r="E112" s="11">
        <f t="shared" si="11"/>
        <v>12420</v>
      </c>
      <c r="F112" s="11"/>
      <c r="G112" s="11"/>
      <c r="H112" s="11">
        <v>12420</v>
      </c>
      <c r="I112" s="11"/>
      <c r="J112" s="11"/>
    </row>
    <row r="113" spans="1:10" ht="69" x14ac:dyDescent="0.3">
      <c r="A113" s="6" t="s">
        <v>11</v>
      </c>
      <c r="B113" s="9" t="s">
        <v>189</v>
      </c>
      <c r="C113" s="9" t="s">
        <v>190</v>
      </c>
      <c r="D113" s="10">
        <v>44805</v>
      </c>
      <c r="E113" s="11">
        <f t="shared" si="11"/>
        <v>48000</v>
      </c>
      <c r="F113" s="11"/>
      <c r="G113" s="11"/>
      <c r="H113" s="11"/>
      <c r="I113" s="11">
        <v>48000</v>
      </c>
      <c r="J113" s="11"/>
    </row>
    <row r="114" spans="1:10" ht="69" x14ac:dyDescent="0.3">
      <c r="A114" s="6" t="s">
        <v>12</v>
      </c>
      <c r="B114" s="9" t="s">
        <v>191</v>
      </c>
      <c r="C114" s="9" t="s">
        <v>192</v>
      </c>
      <c r="D114" s="10">
        <v>44805</v>
      </c>
      <c r="E114" s="11">
        <f t="shared" si="11"/>
        <v>11400</v>
      </c>
      <c r="F114" s="11"/>
      <c r="G114" s="11"/>
      <c r="H114" s="11">
        <v>11400</v>
      </c>
      <c r="I114" s="11"/>
      <c r="J114" s="11"/>
    </row>
    <row r="115" spans="1:10" ht="69" x14ac:dyDescent="0.3">
      <c r="A115" s="6" t="s">
        <v>17</v>
      </c>
      <c r="B115" s="9" t="s">
        <v>142</v>
      </c>
      <c r="C115" s="9" t="s">
        <v>143</v>
      </c>
      <c r="D115" s="10">
        <v>44777</v>
      </c>
      <c r="E115" s="11">
        <f>F115+G115+H115+I115</f>
        <v>1005</v>
      </c>
      <c r="F115" s="11"/>
      <c r="G115" s="11"/>
      <c r="H115" s="11">
        <v>1005</v>
      </c>
      <c r="I115" s="11"/>
      <c r="J115" s="11"/>
    </row>
    <row r="116" spans="1:10" ht="51.75" x14ac:dyDescent="0.3">
      <c r="A116" s="6" t="s">
        <v>144</v>
      </c>
      <c r="B116" s="9" t="s">
        <v>145</v>
      </c>
      <c r="C116" s="9" t="s">
        <v>146</v>
      </c>
      <c r="D116" s="10">
        <v>44777</v>
      </c>
      <c r="E116" s="11">
        <f t="shared" ref="E116:E135" si="12">F116+G116+H116+I116</f>
        <v>622.85</v>
      </c>
      <c r="F116" s="11">
        <v>22.85</v>
      </c>
      <c r="G116" s="11"/>
      <c r="H116" s="11">
        <v>600</v>
      </c>
      <c r="I116" s="11"/>
      <c r="J116" s="11"/>
    </row>
    <row r="117" spans="1:10" ht="51.75" x14ac:dyDescent="0.3">
      <c r="A117" s="6" t="s">
        <v>17</v>
      </c>
      <c r="B117" s="9" t="s">
        <v>147</v>
      </c>
      <c r="C117" s="9" t="s">
        <v>148</v>
      </c>
      <c r="D117" s="10">
        <v>44777</v>
      </c>
      <c r="E117" s="11">
        <v>680</v>
      </c>
      <c r="F117" s="11"/>
      <c r="G117" s="11"/>
      <c r="H117" s="11"/>
      <c r="I117" s="11"/>
      <c r="J117" s="11"/>
    </row>
    <row r="118" spans="1:10" ht="51.75" x14ac:dyDescent="0.3">
      <c r="A118" s="6" t="s">
        <v>12</v>
      </c>
      <c r="B118" s="9" t="s">
        <v>149</v>
      </c>
      <c r="C118" s="9" t="s">
        <v>150</v>
      </c>
      <c r="D118" s="10">
        <v>44777</v>
      </c>
      <c r="E118" s="11">
        <f t="shared" si="12"/>
        <v>1131.1999999999998</v>
      </c>
      <c r="F118" s="11">
        <f>1029.12+22.08</f>
        <v>1051.1999999999998</v>
      </c>
      <c r="G118" s="11">
        <v>80</v>
      </c>
      <c r="H118" s="11"/>
      <c r="I118" s="11"/>
      <c r="J118" s="11"/>
    </row>
    <row r="119" spans="1:10" ht="51.75" x14ac:dyDescent="0.3">
      <c r="A119" s="6" t="s">
        <v>15</v>
      </c>
      <c r="B119" s="9" t="s">
        <v>151</v>
      </c>
      <c r="C119" s="9" t="s">
        <v>152</v>
      </c>
      <c r="D119" s="10">
        <v>44777</v>
      </c>
      <c r="E119" s="11">
        <f t="shared" si="12"/>
        <v>58.04</v>
      </c>
      <c r="F119" s="11">
        <v>33.04</v>
      </c>
      <c r="G119" s="11">
        <v>25</v>
      </c>
      <c r="H119" s="11"/>
      <c r="I119" s="11"/>
      <c r="J119" s="11"/>
    </row>
    <row r="120" spans="1:10" ht="51.75" x14ac:dyDescent="0.3">
      <c r="A120" s="6" t="s">
        <v>19</v>
      </c>
      <c r="B120" s="9" t="s">
        <v>153</v>
      </c>
      <c r="C120" s="9" t="s">
        <v>154</v>
      </c>
      <c r="D120" s="10">
        <v>44777</v>
      </c>
      <c r="E120" s="11">
        <f t="shared" si="12"/>
        <v>6194.22</v>
      </c>
      <c r="F120" s="11">
        <v>974.22</v>
      </c>
      <c r="G120" s="11">
        <f>280+100</f>
        <v>380</v>
      </c>
      <c r="H120" s="11">
        <v>4840</v>
      </c>
      <c r="I120" s="11"/>
      <c r="J120" s="11"/>
    </row>
    <row r="121" spans="1:10" ht="69" x14ac:dyDescent="0.3">
      <c r="A121" s="6" t="s">
        <v>15</v>
      </c>
      <c r="B121" s="9" t="s">
        <v>155</v>
      </c>
      <c r="C121" s="9" t="s">
        <v>156</v>
      </c>
      <c r="D121" s="10">
        <v>44777</v>
      </c>
      <c r="E121" s="11">
        <f t="shared" si="12"/>
        <v>12417.55</v>
      </c>
      <c r="F121" s="11">
        <f>1368.87+1528.68</f>
        <v>2897.55</v>
      </c>
      <c r="G121" s="11">
        <v>2360</v>
      </c>
      <c r="H121" s="11">
        <v>7160</v>
      </c>
      <c r="I121" s="11"/>
      <c r="J121" s="11"/>
    </row>
    <row r="122" spans="1:10" ht="69" x14ac:dyDescent="0.3">
      <c r="A122" s="6" t="s">
        <v>15</v>
      </c>
      <c r="B122" s="9" t="s">
        <v>157</v>
      </c>
      <c r="C122" s="9" t="s">
        <v>156</v>
      </c>
      <c r="D122" s="10">
        <v>44777</v>
      </c>
      <c r="E122" s="11">
        <f t="shared" si="12"/>
        <v>640</v>
      </c>
      <c r="F122" s="11"/>
      <c r="G122" s="11"/>
      <c r="H122" s="11">
        <v>640</v>
      </c>
      <c r="I122" s="11"/>
      <c r="J122" s="11"/>
    </row>
    <row r="123" spans="1:10" ht="51.75" x14ac:dyDescent="0.3">
      <c r="A123" s="6" t="s">
        <v>16</v>
      </c>
      <c r="B123" s="9" t="s">
        <v>158</v>
      </c>
      <c r="C123" s="9" t="s">
        <v>159</v>
      </c>
      <c r="D123" s="10">
        <v>44777</v>
      </c>
      <c r="E123" s="11">
        <f t="shared" si="12"/>
        <v>4040</v>
      </c>
      <c r="F123" s="11"/>
      <c r="G123" s="11"/>
      <c r="H123" s="11">
        <v>4040</v>
      </c>
      <c r="I123" s="11"/>
      <c r="J123" s="11"/>
    </row>
    <row r="124" spans="1:10" ht="51.75" x14ac:dyDescent="0.3">
      <c r="A124" s="6" t="s">
        <v>144</v>
      </c>
      <c r="B124" s="9" t="s">
        <v>160</v>
      </c>
      <c r="C124" s="9" t="s">
        <v>161</v>
      </c>
      <c r="D124" s="10">
        <v>44777</v>
      </c>
      <c r="E124" s="11">
        <f t="shared" si="12"/>
        <v>400</v>
      </c>
      <c r="F124" s="11"/>
      <c r="G124" s="11"/>
      <c r="H124" s="11">
        <v>400</v>
      </c>
      <c r="I124" s="11"/>
      <c r="J124" s="11"/>
    </row>
    <row r="125" spans="1:10" ht="51.75" x14ac:dyDescent="0.3">
      <c r="A125" s="6" t="s">
        <v>144</v>
      </c>
      <c r="B125" s="9" t="s">
        <v>145</v>
      </c>
      <c r="C125" s="9" t="s">
        <v>162</v>
      </c>
      <c r="D125" s="10">
        <v>44777</v>
      </c>
      <c r="E125" s="11">
        <f t="shared" si="12"/>
        <v>450</v>
      </c>
      <c r="F125" s="11"/>
      <c r="G125" s="11"/>
      <c r="H125" s="11">
        <v>450</v>
      </c>
      <c r="I125" s="11"/>
      <c r="J125" s="11"/>
    </row>
    <row r="126" spans="1:10" ht="51.75" x14ac:dyDescent="0.3">
      <c r="A126" s="6" t="s">
        <v>17</v>
      </c>
      <c r="B126" s="9" t="s">
        <v>163</v>
      </c>
      <c r="C126" s="9" t="s">
        <v>164</v>
      </c>
      <c r="D126" s="10">
        <v>44777</v>
      </c>
      <c r="E126" s="11">
        <f t="shared" si="12"/>
        <v>4020</v>
      </c>
      <c r="F126" s="11"/>
      <c r="G126" s="11"/>
      <c r="H126" s="11">
        <v>4020</v>
      </c>
      <c r="I126" s="11"/>
      <c r="J126" s="11"/>
    </row>
    <row r="127" spans="1:10" ht="51.75" x14ac:dyDescent="0.3">
      <c r="A127" s="6" t="s">
        <v>17</v>
      </c>
      <c r="B127" s="9" t="s">
        <v>165</v>
      </c>
      <c r="C127" s="9" t="s">
        <v>164</v>
      </c>
      <c r="D127" s="10">
        <v>44777</v>
      </c>
      <c r="E127" s="11">
        <f t="shared" si="12"/>
        <v>5130</v>
      </c>
      <c r="F127" s="11"/>
      <c r="G127" s="11"/>
      <c r="H127" s="11">
        <v>5130</v>
      </c>
      <c r="I127" s="11"/>
      <c r="J127" s="11"/>
    </row>
    <row r="128" spans="1:10" ht="51.75" x14ac:dyDescent="0.3">
      <c r="A128" s="6" t="s">
        <v>17</v>
      </c>
      <c r="B128" s="9" t="s">
        <v>166</v>
      </c>
      <c r="C128" s="9" t="s">
        <v>164</v>
      </c>
      <c r="D128" s="10">
        <v>44777</v>
      </c>
      <c r="E128" s="11">
        <f t="shared" si="12"/>
        <v>2398.56</v>
      </c>
      <c r="F128" s="11">
        <f>95.2+3.36</f>
        <v>98.56</v>
      </c>
      <c r="G128" s="11">
        <v>320</v>
      </c>
      <c r="H128" s="11">
        <v>1980</v>
      </c>
      <c r="I128" s="11"/>
      <c r="J128" s="11"/>
    </row>
    <row r="129" spans="1:10" ht="51.75" x14ac:dyDescent="0.3">
      <c r="A129" s="6" t="s">
        <v>16</v>
      </c>
      <c r="B129" s="9" t="s">
        <v>167</v>
      </c>
      <c r="C129" s="9" t="s">
        <v>168</v>
      </c>
      <c r="D129" s="10">
        <v>44777</v>
      </c>
      <c r="E129" s="11">
        <f t="shared" si="12"/>
        <v>103790.85</v>
      </c>
      <c r="F129" s="11">
        <v>66090.850000000006</v>
      </c>
      <c r="G129" s="11">
        <f>37200+500</f>
        <v>37700</v>
      </c>
      <c r="H129" s="11"/>
      <c r="I129" s="11"/>
      <c r="J129" s="11"/>
    </row>
    <row r="130" spans="1:10" ht="51.75" x14ac:dyDescent="0.3">
      <c r="A130" s="6" t="s">
        <v>23</v>
      </c>
      <c r="B130" s="9" t="s">
        <v>169</v>
      </c>
      <c r="C130" s="9" t="s">
        <v>170</v>
      </c>
      <c r="D130" s="10">
        <v>44777</v>
      </c>
      <c r="E130" s="11">
        <f t="shared" si="12"/>
        <v>2382.5</v>
      </c>
      <c r="F130" s="11">
        <v>1852.5</v>
      </c>
      <c r="G130" s="11">
        <v>70</v>
      </c>
      <c r="H130" s="11">
        <v>460</v>
      </c>
      <c r="I130" s="11"/>
      <c r="J130" s="11"/>
    </row>
    <row r="131" spans="1:10" ht="51.75" x14ac:dyDescent="0.3">
      <c r="A131" s="6" t="s">
        <v>18</v>
      </c>
      <c r="B131" s="9" t="s">
        <v>171</v>
      </c>
      <c r="C131" s="9" t="s">
        <v>172</v>
      </c>
      <c r="D131" s="10">
        <v>44777</v>
      </c>
      <c r="E131" s="11">
        <f t="shared" si="12"/>
        <v>1860</v>
      </c>
      <c r="F131" s="11"/>
      <c r="G131" s="11"/>
      <c r="H131" s="11">
        <v>1860</v>
      </c>
      <c r="I131" s="11"/>
      <c r="J131" s="11"/>
    </row>
    <row r="132" spans="1:10" ht="51.75" x14ac:dyDescent="0.3">
      <c r="A132" s="6" t="s">
        <v>23</v>
      </c>
      <c r="B132" s="9" t="s">
        <v>327</v>
      </c>
      <c r="C132" s="9" t="s">
        <v>173</v>
      </c>
      <c r="D132" s="10">
        <v>44777</v>
      </c>
      <c r="E132" s="11">
        <f t="shared" si="12"/>
        <v>8516.15</v>
      </c>
      <c r="F132" s="11">
        <v>4441.1499999999996</v>
      </c>
      <c r="G132" s="11">
        <f>2520+25</f>
        <v>2545</v>
      </c>
      <c r="H132" s="11">
        <v>1530</v>
      </c>
      <c r="I132" s="11"/>
      <c r="J132" s="11"/>
    </row>
    <row r="133" spans="1:10" ht="69" x14ac:dyDescent="0.3">
      <c r="A133" s="6" t="s">
        <v>17</v>
      </c>
      <c r="B133" s="9" t="s">
        <v>174</v>
      </c>
      <c r="C133" s="9" t="s">
        <v>175</v>
      </c>
      <c r="D133" s="10">
        <v>44777</v>
      </c>
      <c r="E133" s="11">
        <f t="shared" si="12"/>
        <v>1214.3699999999999</v>
      </c>
      <c r="F133" s="11">
        <v>364.37</v>
      </c>
      <c r="G133" s="11">
        <v>310</v>
      </c>
      <c r="H133" s="11">
        <v>540</v>
      </c>
      <c r="I133" s="11"/>
      <c r="J133" s="11"/>
    </row>
    <row r="134" spans="1:10" ht="51.75" x14ac:dyDescent="0.3">
      <c r="A134" s="6" t="s">
        <v>15</v>
      </c>
      <c r="B134" s="9" t="s">
        <v>176</v>
      </c>
      <c r="C134" s="9" t="s">
        <v>177</v>
      </c>
      <c r="D134" s="10">
        <v>44777</v>
      </c>
      <c r="E134" s="11">
        <f t="shared" si="12"/>
        <v>527.09</v>
      </c>
      <c r="F134" s="11">
        <f>31.12+315.97</f>
        <v>347.09000000000003</v>
      </c>
      <c r="G134" s="11">
        <v>180</v>
      </c>
      <c r="H134" s="11"/>
      <c r="I134" s="11"/>
      <c r="J134" s="11"/>
    </row>
    <row r="135" spans="1:10" ht="51.75" x14ac:dyDescent="0.3">
      <c r="A135" s="6" t="s">
        <v>15</v>
      </c>
      <c r="B135" s="9" t="s">
        <v>178</v>
      </c>
      <c r="C135" s="9" t="s">
        <v>179</v>
      </c>
      <c r="D135" s="10">
        <v>44741</v>
      </c>
      <c r="E135" s="11">
        <f t="shared" si="12"/>
        <v>100</v>
      </c>
      <c r="F135" s="11"/>
      <c r="G135" s="11"/>
      <c r="H135" s="11">
        <v>100</v>
      </c>
      <c r="I135" s="11"/>
      <c r="J135" s="11"/>
    </row>
    <row r="136" spans="1:10" ht="51.75" x14ac:dyDescent="0.3">
      <c r="A136" s="6" t="s">
        <v>17</v>
      </c>
      <c r="B136" s="9" t="s">
        <v>136</v>
      </c>
      <c r="C136" s="9" t="s">
        <v>137</v>
      </c>
      <c r="D136" s="10">
        <v>44729</v>
      </c>
      <c r="E136" s="11">
        <v>9612.82</v>
      </c>
      <c r="F136" s="11">
        <v>112.82</v>
      </c>
      <c r="G136" s="11">
        <v>560</v>
      </c>
      <c r="H136" s="11">
        <v>8940</v>
      </c>
      <c r="I136" s="11"/>
      <c r="J136" s="11"/>
    </row>
    <row r="137" spans="1:10" ht="69" x14ac:dyDescent="0.3">
      <c r="A137" s="6" t="s">
        <v>12</v>
      </c>
      <c r="B137" s="9" t="s">
        <v>138</v>
      </c>
      <c r="C137" s="9" t="s">
        <v>139</v>
      </c>
      <c r="D137" s="10">
        <v>44680</v>
      </c>
      <c r="E137" s="11">
        <v>3818.35</v>
      </c>
      <c r="F137" s="11">
        <v>658.35</v>
      </c>
      <c r="G137" s="11">
        <v>2080</v>
      </c>
      <c r="H137" s="11">
        <v>1080</v>
      </c>
      <c r="I137" s="11"/>
      <c r="J137" s="11"/>
    </row>
    <row r="138" spans="1:10" ht="51.75" x14ac:dyDescent="0.3">
      <c r="A138" s="6" t="s">
        <v>12</v>
      </c>
      <c r="B138" s="9" t="s">
        <v>140</v>
      </c>
      <c r="C138" s="9" t="s">
        <v>141</v>
      </c>
      <c r="D138" s="10">
        <v>44680</v>
      </c>
      <c r="E138" s="11">
        <v>9957.52</v>
      </c>
      <c r="F138" s="11">
        <v>7837.52</v>
      </c>
      <c r="G138" s="11">
        <v>1040</v>
      </c>
      <c r="H138" s="11">
        <v>1080</v>
      </c>
      <c r="I138" s="11"/>
      <c r="J138" s="11"/>
    </row>
    <row r="139" spans="1:10" ht="69" x14ac:dyDescent="0.3">
      <c r="A139" s="6" t="s">
        <v>12</v>
      </c>
      <c r="B139" s="9" t="s">
        <v>90</v>
      </c>
      <c r="C139" s="9" t="s">
        <v>91</v>
      </c>
      <c r="D139" s="10">
        <v>44670</v>
      </c>
      <c r="E139" s="11">
        <f>F139+G139+H139+I139</f>
        <v>5071.91</v>
      </c>
      <c r="F139" s="11">
        <v>1636.91</v>
      </c>
      <c r="G139" s="11">
        <f>3160+275</f>
        <v>3435</v>
      </c>
      <c r="H139" s="11"/>
      <c r="I139" s="11"/>
      <c r="J139" s="11"/>
    </row>
    <row r="140" spans="1:10" ht="51.75" x14ac:dyDescent="0.3">
      <c r="A140" s="6" t="s">
        <v>23</v>
      </c>
      <c r="B140" s="9" t="s">
        <v>92</v>
      </c>
      <c r="C140" s="9" t="s">
        <v>93</v>
      </c>
      <c r="D140" s="10">
        <v>44657</v>
      </c>
      <c r="E140" s="11">
        <f t="shared" ref="E140:E162" si="13">F140+G140+H140+I140</f>
        <v>183395.96</v>
      </c>
      <c r="F140" s="11">
        <v>49400.959999999999</v>
      </c>
      <c r="G140" s="11">
        <f>106920+22075</f>
        <v>128995</v>
      </c>
      <c r="H140" s="11">
        <v>5000</v>
      </c>
      <c r="I140" s="11"/>
      <c r="J140" s="11"/>
    </row>
    <row r="141" spans="1:10" ht="51.75" x14ac:dyDescent="0.3">
      <c r="A141" s="6" t="s">
        <v>15</v>
      </c>
      <c r="B141" s="9" t="s">
        <v>94</v>
      </c>
      <c r="C141" s="9" t="s">
        <v>95</v>
      </c>
      <c r="D141" s="10">
        <v>44657</v>
      </c>
      <c r="E141" s="11">
        <f t="shared" si="13"/>
        <v>46174.6</v>
      </c>
      <c r="F141" s="11">
        <v>31149.599999999999</v>
      </c>
      <c r="G141" s="11">
        <f>14800+225</f>
        <v>15025</v>
      </c>
      <c r="H141" s="11"/>
      <c r="I141" s="11"/>
      <c r="J141" s="11"/>
    </row>
    <row r="142" spans="1:10" ht="51.75" x14ac:dyDescent="0.3">
      <c r="A142" s="6" t="s">
        <v>12</v>
      </c>
      <c r="B142" s="9" t="s">
        <v>96</v>
      </c>
      <c r="C142" s="9" t="s">
        <v>97</v>
      </c>
      <c r="D142" s="10">
        <v>44657</v>
      </c>
      <c r="E142" s="11">
        <f t="shared" si="13"/>
        <v>32838.86</v>
      </c>
      <c r="F142" s="11">
        <f>1063.8+14275.06</f>
        <v>15338.859999999999</v>
      </c>
      <c r="G142" s="11">
        <v>12700</v>
      </c>
      <c r="H142" s="11"/>
      <c r="I142" s="11">
        <v>4800</v>
      </c>
      <c r="J142" s="11"/>
    </row>
    <row r="143" spans="1:10" ht="51.75" x14ac:dyDescent="0.3">
      <c r="A143" s="6" t="s">
        <v>23</v>
      </c>
      <c r="B143" s="9" t="s">
        <v>98</v>
      </c>
      <c r="C143" s="9" t="s">
        <v>93</v>
      </c>
      <c r="D143" s="10">
        <v>44657</v>
      </c>
      <c r="E143" s="11">
        <f>F143+G143+H143+I143</f>
        <v>840</v>
      </c>
      <c r="F143" s="11"/>
      <c r="G143" s="11"/>
      <c r="H143" s="11">
        <v>840</v>
      </c>
      <c r="I143" s="11"/>
      <c r="J143" s="11"/>
    </row>
    <row r="144" spans="1:10" ht="69" x14ac:dyDescent="0.3">
      <c r="A144" s="6" t="s">
        <v>18</v>
      </c>
      <c r="B144" s="9" t="s">
        <v>99</v>
      </c>
      <c r="C144" s="9" t="s">
        <v>100</v>
      </c>
      <c r="D144" s="10">
        <v>44657</v>
      </c>
      <c r="E144" s="11">
        <f t="shared" si="13"/>
        <v>120</v>
      </c>
      <c r="F144" s="11"/>
      <c r="G144" s="11"/>
      <c r="H144" s="11">
        <v>120</v>
      </c>
      <c r="I144" s="11"/>
      <c r="J144" s="11"/>
    </row>
    <row r="145" spans="1:10" ht="51.75" x14ac:dyDescent="0.3">
      <c r="A145" s="6" t="s">
        <v>11</v>
      </c>
      <c r="B145" s="9" t="s">
        <v>101</v>
      </c>
      <c r="C145" s="9" t="s">
        <v>102</v>
      </c>
      <c r="D145" s="10">
        <v>44656</v>
      </c>
      <c r="E145" s="11">
        <f t="shared" si="13"/>
        <v>152455.45000000001</v>
      </c>
      <c r="F145" s="11">
        <v>23735.45</v>
      </c>
      <c r="G145" s="11">
        <v>100000</v>
      </c>
      <c r="H145" s="11">
        <v>28720</v>
      </c>
      <c r="I145" s="11"/>
      <c r="J145" s="11"/>
    </row>
    <row r="146" spans="1:10" ht="51.75" x14ac:dyDescent="0.3">
      <c r="A146" s="6" t="s">
        <v>23</v>
      </c>
      <c r="B146" s="9" t="s">
        <v>103</v>
      </c>
      <c r="C146" s="9" t="s">
        <v>104</v>
      </c>
      <c r="D146" s="10">
        <v>44656</v>
      </c>
      <c r="E146" s="11">
        <f t="shared" si="13"/>
        <v>109139.76999999999</v>
      </c>
      <c r="F146" s="11">
        <v>45574.77</v>
      </c>
      <c r="G146" s="11">
        <f>16880+25</f>
        <v>16905</v>
      </c>
      <c r="H146" s="11">
        <v>28960</v>
      </c>
      <c r="I146" s="11">
        <f>9700+8000</f>
        <v>17700</v>
      </c>
      <c r="J146" s="11"/>
    </row>
    <row r="147" spans="1:10" ht="51.75" x14ac:dyDescent="0.3">
      <c r="A147" s="6" t="s">
        <v>14</v>
      </c>
      <c r="B147" s="9" t="s">
        <v>105</v>
      </c>
      <c r="C147" s="9" t="s">
        <v>106</v>
      </c>
      <c r="D147" s="10">
        <v>44656</v>
      </c>
      <c r="E147" s="11">
        <f t="shared" si="13"/>
        <v>77400</v>
      </c>
      <c r="F147" s="11"/>
      <c r="G147" s="11"/>
      <c r="H147" s="11"/>
      <c r="I147" s="11">
        <v>77400</v>
      </c>
      <c r="J147" s="11"/>
    </row>
    <row r="148" spans="1:10" ht="69" x14ac:dyDescent="0.3">
      <c r="A148" s="6" t="s">
        <v>17</v>
      </c>
      <c r="B148" s="9" t="s">
        <v>107</v>
      </c>
      <c r="C148" s="9" t="s">
        <v>108</v>
      </c>
      <c r="D148" s="10">
        <v>44656</v>
      </c>
      <c r="E148" s="11">
        <f t="shared" si="13"/>
        <v>49760</v>
      </c>
      <c r="F148" s="11"/>
      <c r="G148" s="11"/>
      <c r="H148" s="11">
        <v>49760</v>
      </c>
      <c r="I148" s="11"/>
      <c r="J148" s="11"/>
    </row>
    <row r="149" spans="1:10" ht="51.75" x14ac:dyDescent="0.3">
      <c r="A149" s="6" t="s">
        <v>14</v>
      </c>
      <c r="B149" s="9" t="s">
        <v>109</v>
      </c>
      <c r="C149" s="9" t="s">
        <v>110</v>
      </c>
      <c r="D149" s="10">
        <v>44656</v>
      </c>
      <c r="E149" s="11">
        <f t="shared" si="13"/>
        <v>8120</v>
      </c>
      <c r="F149" s="11"/>
      <c r="G149" s="11"/>
      <c r="H149" s="11">
        <v>8120</v>
      </c>
      <c r="I149" s="11"/>
      <c r="J149" s="11"/>
    </row>
    <row r="150" spans="1:10" ht="51.75" x14ac:dyDescent="0.3">
      <c r="A150" s="6" t="s">
        <v>17</v>
      </c>
      <c r="B150" s="9" t="s">
        <v>111</v>
      </c>
      <c r="C150" s="9" t="s">
        <v>112</v>
      </c>
      <c r="D150" s="10">
        <v>44656</v>
      </c>
      <c r="E150" s="11">
        <f t="shared" si="13"/>
        <v>7240</v>
      </c>
      <c r="F150" s="11"/>
      <c r="G150" s="11"/>
      <c r="H150" s="11">
        <v>7240</v>
      </c>
      <c r="I150" s="11"/>
      <c r="J150" s="11"/>
    </row>
    <row r="151" spans="1:10" ht="86.25" x14ac:dyDescent="0.3">
      <c r="A151" s="6" t="s">
        <v>21</v>
      </c>
      <c r="B151" s="9" t="s">
        <v>113</v>
      </c>
      <c r="C151" s="9" t="s">
        <v>114</v>
      </c>
      <c r="D151" s="10">
        <v>44656</v>
      </c>
      <c r="E151" s="11">
        <f t="shared" si="13"/>
        <v>7000</v>
      </c>
      <c r="F151" s="11"/>
      <c r="G151" s="11"/>
      <c r="H151" s="11">
        <v>7000</v>
      </c>
      <c r="I151" s="11"/>
      <c r="J151" s="11"/>
    </row>
    <row r="152" spans="1:10" ht="51.75" x14ac:dyDescent="0.3">
      <c r="A152" s="6" t="s">
        <v>17</v>
      </c>
      <c r="B152" s="9" t="s">
        <v>115</v>
      </c>
      <c r="C152" s="9" t="s">
        <v>116</v>
      </c>
      <c r="D152" s="10">
        <v>44656</v>
      </c>
      <c r="E152" s="11">
        <f t="shared" si="13"/>
        <v>6060</v>
      </c>
      <c r="F152" s="11"/>
      <c r="G152" s="11"/>
      <c r="H152" s="11">
        <v>6060</v>
      </c>
      <c r="I152" s="11"/>
      <c r="J152" s="11"/>
    </row>
    <row r="153" spans="1:10" ht="69" x14ac:dyDescent="0.3">
      <c r="A153" s="6" t="s">
        <v>15</v>
      </c>
      <c r="B153" s="9" t="s">
        <v>117</v>
      </c>
      <c r="C153" s="9" t="s">
        <v>118</v>
      </c>
      <c r="D153" s="10">
        <v>44656</v>
      </c>
      <c r="E153" s="11">
        <f t="shared" si="13"/>
        <v>3466.54</v>
      </c>
      <c r="F153" s="11">
        <v>2386.54</v>
      </c>
      <c r="G153" s="11">
        <v>400</v>
      </c>
      <c r="H153" s="11">
        <v>680</v>
      </c>
      <c r="I153" s="11"/>
      <c r="J153" s="11"/>
    </row>
    <row r="154" spans="1:10" ht="51.75" x14ac:dyDescent="0.3">
      <c r="A154" s="6" t="s">
        <v>17</v>
      </c>
      <c r="B154" s="9" t="s">
        <v>119</v>
      </c>
      <c r="C154" s="9" t="s">
        <v>120</v>
      </c>
      <c r="D154" s="10">
        <v>44656</v>
      </c>
      <c r="E154" s="11">
        <f t="shared" si="13"/>
        <v>3383.9700000000003</v>
      </c>
      <c r="F154" s="11">
        <v>263.97000000000003</v>
      </c>
      <c r="G154" s="11">
        <f>2770+350</f>
        <v>3120</v>
      </c>
      <c r="H154" s="11"/>
      <c r="I154" s="11"/>
      <c r="J154" s="11"/>
    </row>
    <row r="155" spans="1:10" ht="51.75" x14ac:dyDescent="0.3">
      <c r="A155" s="6" t="s">
        <v>20</v>
      </c>
      <c r="B155" s="9" t="s">
        <v>121</v>
      </c>
      <c r="C155" s="9" t="s">
        <v>122</v>
      </c>
      <c r="D155" s="10">
        <v>44656</v>
      </c>
      <c r="E155" s="11">
        <f t="shared" si="13"/>
        <v>2887.66</v>
      </c>
      <c r="F155" s="11">
        <f>1456.88+320.78</f>
        <v>1777.66</v>
      </c>
      <c r="G155" s="11">
        <v>1110</v>
      </c>
      <c r="H155" s="11"/>
      <c r="I155" s="11"/>
      <c r="J155" s="11"/>
    </row>
    <row r="156" spans="1:10" ht="51.75" x14ac:dyDescent="0.3">
      <c r="A156" s="6" t="s">
        <v>11</v>
      </c>
      <c r="B156" s="9" t="s">
        <v>123</v>
      </c>
      <c r="C156" s="9" t="s">
        <v>124</v>
      </c>
      <c r="D156" s="10">
        <v>44656</v>
      </c>
      <c r="E156" s="11">
        <f t="shared" si="13"/>
        <v>2056.9</v>
      </c>
      <c r="F156" s="11">
        <f>1787.92+28.98</f>
        <v>1816.9</v>
      </c>
      <c r="G156" s="11">
        <v>240</v>
      </c>
      <c r="H156" s="11"/>
      <c r="I156" s="11"/>
      <c r="J156" s="11"/>
    </row>
    <row r="157" spans="1:10" ht="51.75" x14ac:dyDescent="0.3">
      <c r="A157" s="6" t="s">
        <v>16</v>
      </c>
      <c r="B157" s="9" t="s">
        <v>125</v>
      </c>
      <c r="C157" s="9" t="s">
        <v>126</v>
      </c>
      <c r="D157" s="10">
        <v>44656</v>
      </c>
      <c r="E157" s="11">
        <f t="shared" si="13"/>
        <v>1300</v>
      </c>
      <c r="F157" s="11"/>
      <c r="G157" s="11"/>
      <c r="H157" s="11">
        <v>1300</v>
      </c>
      <c r="I157" s="11"/>
      <c r="J157" s="11"/>
    </row>
    <row r="158" spans="1:10" ht="51.75" x14ac:dyDescent="0.3">
      <c r="A158" s="6" t="s">
        <v>23</v>
      </c>
      <c r="B158" s="9" t="s">
        <v>127</v>
      </c>
      <c r="C158" s="9" t="s">
        <v>128</v>
      </c>
      <c r="D158" s="10">
        <v>44656</v>
      </c>
      <c r="E158" s="11">
        <f t="shared" si="13"/>
        <v>996.88</v>
      </c>
      <c r="F158" s="11">
        <v>461.88</v>
      </c>
      <c r="G158" s="11">
        <f>375+25</f>
        <v>400</v>
      </c>
      <c r="H158" s="11">
        <v>135</v>
      </c>
      <c r="I158" s="11"/>
      <c r="J158" s="11"/>
    </row>
    <row r="159" spans="1:10" ht="51.75" x14ac:dyDescent="0.3">
      <c r="A159" s="6" t="s">
        <v>22</v>
      </c>
      <c r="B159" s="9" t="s">
        <v>129</v>
      </c>
      <c r="C159" s="9" t="s">
        <v>130</v>
      </c>
      <c r="D159" s="10">
        <v>44656</v>
      </c>
      <c r="E159" s="11">
        <f t="shared" si="13"/>
        <v>300</v>
      </c>
      <c r="F159" s="11"/>
      <c r="G159" s="11"/>
      <c r="H159" s="11">
        <v>300</v>
      </c>
      <c r="I159" s="11"/>
      <c r="J159" s="11"/>
    </row>
    <row r="160" spans="1:10" ht="51.75" x14ac:dyDescent="0.3">
      <c r="A160" s="6" t="s">
        <v>18</v>
      </c>
      <c r="B160" s="9" t="s">
        <v>131</v>
      </c>
      <c r="C160" s="9" t="s">
        <v>132</v>
      </c>
      <c r="D160" s="10">
        <v>44656</v>
      </c>
      <c r="E160" s="11">
        <f t="shared" si="13"/>
        <v>172.64</v>
      </c>
      <c r="F160" s="11">
        <f>58.08+14.56</f>
        <v>72.64</v>
      </c>
      <c r="G160" s="11">
        <v>5</v>
      </c>
      <c r="H160" s="11">
        <v>95</v>
      </c>
      <c r="I160" s="11"/>
      <c r="J160" s="11"/>
    </row>
    <row r="161" spans="1:10" ht="51.75" x14ac:dyDescent="0.3">
      <c r="A161" s="6" t="s">
        <v>11</v>
      </c>
      <c r="B161" s="9" t="s">
        <v>133</v>
      </c>
      <c r="C161" s="9" t="s">
        <v>102</v>
      </c>
      <c r="D161" s="10">
        <v>44637</v>
      </c>
      <c r="E161" s="11">
        <f t="shared" si="13"/>
        <v>53317.16</v>
      </c>
      <c r="F161" s="11">
        <v>36972.160000000003</v>
      </c>
      <c r="G161" s="11">
        <f>11400+25</f>
        <v>11425</v>
      </c>
      <c r="H161" s="11">
        <v>4920</v>
      </c>
      <c r="I161" s="11"/>
      <c r="J161" s="11"/>
    </row>
    <row r="162" spans="1:10" ht="69" x14ac:dyDescent="0.3">
      <c r="A162" s="6" t="s">
        <v>17</v>
      </c>
      <c r="B162" s="9" t="s">
        <v>134</v>
      </c>
      <c r="C162" s="9" t="s">
        <v>135</v>
      </c>
      <c r="D162" s="10">
        <v>44636</v>
      </c>
      <c r="E162" s="11">
        <f t="shared" si="13"/>
        <v>800</v>
      </c>
      <c r="F162" s="11"/>
      <c r="G162" s="11"/>
      <c r="H162" s="11">
        <v>800</v>
      </c>
      <c r="I162" s="11"/>
      <c r="J162" s="11"/>
    </row>
    <row r="163" spans="1:10" ht="51.75" x14ac:dyDescent="0.3">
      <c r="A163" s="6" t="s">
        <v>17</v>
      </c>
      <c r="B163" s="9" t="s">
        <v>67</v>
      </c>
      <c r="C163" s="9" t="s">
        <v>68</v>
      </c>
      <c r="D163" s="10">
        <v>44600</v>
      </c>
      <c r="E163" s="11">
        <f>F163+G163+H163+I163</f>
        <v>2606.4499999999998</v>
      </c>
      <c r="F163" s="11">
        <f>1179.65+226.8</f>
        <v>1406.45</v>
      </c>
      <c r="G163" s="11">
        <v>1200</v>
      </c>
      <c r="H163" s="11"/>
      <c r="I163" s="11"/>
      <c r="J163" s="11"/>
    </row>
    <row r="164" spans="1:10" ht="51.75" x14ac:dyDescent="0.3">
      <c r="A164" s="6" t="s">
        <v>17</v>
      </c>
      <c r="B164" s="9" t="s">
        <v>69</v>
      </c>
      <c r="C164" s="9" t="s">
        <v>68</v>
      </c>
      <c r="D164" s="10">
        <v>44600</v>
      </c>
      <c r="E164" s="11">
        <f t="shared" ref="E164:E174" si="14">F164+G164+H164+I164</f>
        <v>4713.1399999999994</v>
      </c>
      <c r="F164" s="11">
        <f>453.14+1000</f>
        <v>1453.1399999999999</v>
      </c>
      <c r="G164" s="11">
        <v>780</v>
      </c>
      <c r="H164" s="11">
        <v>2480</v>
      </c>
      <c r="I164" s="11"/>
      <c r="J164" s="11"/>
    </row>
    <row r="165" spans="1:10" ht="51.75" x14ac:dyDescent="0.3">
      <c r="A165" s="6" t="s">
        <v>22</v>
      </c>
      <c r="B165" s="9" t="s">
        <v>70</v>
      </c>
      <c r="C165" s="9" t="s">
        <v>71</v>
      </c>
      <c r="D165" s="10">
        <v>44595</v>
      </c>
      <c r="E165" s="11">
        <f t="shared" si="14"/>
        <v>340</v>
      </c>
      <c r="F165" s="11"/>
      <c r="G165" s="11"/>
      <c r="H165" s="11">
        <v>340</v>
      </c>
      <c r="I165" s="11"/>
      <c r="J165" s="11"/>
    </row>
    <row r="166" spans="1:10" ht="69" x14ac:dyDescent="0.3">
      <c r="A166" s="6" t="s">
        <v>16</v>
      </c>
      <c r="B166" s="9" t="s">
        <v>72</v>
      </c>
      <c r="C166" s="9" t="s">
        <v>73</v>
      </c>
      <c r="D166" s="10">
        <v>44595</v>
      </c>
      <c r="E166" s="11">
        <f t="shared" si="14"/>
        <v>5760</v>
      </c>
      <c r="F166" s="11"/>
      <c r="G166" s="11"/>
      <c r="H166" s="11">
        <v>5760</v>
      </c>
      <c r="I166" s="11"/>
      <c r="J166" s="11"/>
    </row>
    <row r="167" spans="1:10" ht="51.75" x14ac:dyDescent="0.3">
      <c r="A167" s="6" t="s">
        <v>12</v>
      </c>
      <c r="B167" s="9" t="s">
        <v>74</v>
      </c>
      <c r="C167" s="9" t="s">
        <v>75</v>
      </c>
      <c r="D167" s="10">
        <v>44592</v>
      </c>
      <c r="E167" s="11">
        <f t="shared" si="14"/>
        <v>29168.489999999998</v>
      </c>
      <c r="F167" s="11">
        <v>12968.49</v>
      </c>
      <c r="G167" s="11">
        <f>15780</f>
        <v>15780</v>
      </c>
      <c r="H167" s="11">
        <v>420</v>
      </c>
      <c r="I167" s="11"/>
      <c r="J167" s="11"/>
    </row>
    <row r="168" spans="1:10" ht="51.75" x14ac:dyDescent="0.3">
      <c r="A168" s="6" t="s">
        <v>12</v>
      </c>
      <c r="B168" s="9" t="s">
        <v>76</v>
      </c>
      <c r="C168" s="9" t="s">
        <v>77</v>
      </c>
      <c r="D168" s="10">
        <v>44585</v>
      </c>
      <c r="E168" s="11">
        <f t="shared" si="14"/>
        <v>3993.84</v>
      </c>
      <c r="F168" s="11">
        <v>2193.84</v>
      </c>
      <c r="G168" s="11">
        <v>1100</v>
      </c>
      <c r="H168" s="11">
        <v>700</v>
      </c>
      <c r="I168" s="11"/>
      <c r="J168" s="11"/>
    </row>
    <row r="169" spans="1:10" ht="86.25" x14ac:dyDescent="0.3">
      <c r="A169" s="6" t="s">
        <v>18</v>
      </c>
      <c r="B169" s="9" t="s">
        <v>78</v>
      </c>
      <c r="C169" s="9" t="s">
        <v>79</v>
      </c>
      <c r="D169" s="10">
        <v>44579</v>
      </c>
      <c r="E169" s="11">
        <f t="shared" si="14"/>
        <v>53828.2</v>
      </c>
      <c r="F169" s="11">
        <v>28803.200000000001</v>
      </c>
      <c r="G169" s="11">
        <f>25000+25</f>
        <v>25025</v>
      </c>
      <c r="H169" s="11"/>
      <c r="I169" s="11"/>
      <c r="J169" s="11"/>
    </row>
    <row r="170" spans="1:10" ht="69" x14ac:dyDescent="0.3">
      <c r="A170" s="6" t="s">
        <v>20</v>
      </c>
      <c r="B170" s="9" t="s">
        <v>80</v>
      </c>
      <c r="C170" s="9" t="s">
        <v>81</v>
      </c>
      <c r="D170" s="10">
        <v>44573</v>
      </c>
      <c r="E170" s="11">
        <f t="shared" si="14"/>
        <v>863.56</v>
      </c>
      <c r="F170" s="11">
        <v>283.56</v>
      </c>
      <c r="G170" s="11">
        <f>430+150</f>
        <v>580</v>
      </c>
      <c r="H170" s="11"/>
      <c r="I170" s="11"/>
      <c r="J170" s="11"/>
    </row>
    <row r="171" spans="1:10" ht="69" x14ac:dyDescent="0.3">
      <c r="A171" s="6" t="s">
        <v>82</v>
      </c>
      <c r="B171" s="9" t="s">
        <v>83</v>
      </c>
      <c r="C171" s="9" t="s">
        <v>84</v>
      </c>
      <c r="D171" s="10">
        <v>44568</v>
      </c>
      <c r="E171" s="11">
        <f t="shared" si="14"/>
        <v>38394.04</v>
      </c>
      <c r="F171" s="11">
        <v>14244.04</v>
      </c>
      <c r="G171" s="11">
        <v>11025</v>
      </c>
      <c r="H171" s="11">
        <v>13125</v>
      </c>
      <c r="I171" s="11"/>
      <c r="J171" s="11"/>
    </row>
    <row r="172" spans="1:10" ht="69" x14ac:dyDescent="0.3">
      <c r="A172" s="6" t="s">
        <v>19</v>
      </c>
      <c r="B172" s="9" t="s">
        <v>85</v>
      </c>
      <c r="C172" s="9" t="s">
        <v>86</v>
      </c>
      <c r="D172" s="10">
        <v>44567</v>
      </c>
      <c r="E172" s="11">
        <f t="shared" si="14"/>
        <v>655</v>
      </c>
      <c r="F172" s="11"/>
      <c r="G172" s="11"/>
      <c r="H172" s="11">
        <v>655</v>
      </c>
      <c r="I172" s="11"/>
      <c r="J172" s="11"/>
    </row>
    <row r="173" spans="1:10" ht="51.75" x14ac:dyDescent="0.3">
      <c r="A173" s="6" t="s">
        <v>22</v>
      </c>
      <c r="B173" s="9" t="s">
        <v>87</v>
      </c>
      <c r="C173" s="9" t="s">
        <v>88</v>
      </c>
      <c r="D173" s="10">
        <v>44547</v>
      </c>
      <c r="E173" s="11">
        <f t="shared" si="14"/>
        <v>8280</v>
      </c>
      <c r="F173" s="11"/>
      <c r="G173" s="11"/>
      <c r="H173" s="11">
        <v>8280</v>
      </c>
      <c r="I173" s="11"/>
      <c r="J173" s="11"/>
    </row>
    <row r="174" spans="1:10" ht="69" x14ac:dyDescent="0.3">
      <c r="A174" s="6" t="s">
        <v>12</v>
      </c>
      <c r="B174" s="9" t="s">
        <v>25</v>
      </c>
      <c r="C174" s="9" t="s">
        <v>89</v>
      </c>
      <c r="D174" s="10">
        <v>44543</v>
      </c>
      <c r="E174" s="11">
        <f t="shared" si="14"/>
        <v>3939.7</v>
      </c>
      <c r="F174" s="11">
        <v>99.7</v>
      </c>
      <c r="G174" s="11"/>
      <c r="H174" s="11">
        <v>3840</v>
      </c>
      <c r="I174" s="11"/>
      <c r="J174" s="11"/>
    </row>
    <row r="175" spans="1:10" ht="51.75" x14ac:dyDescent="0.3">
      <c r="A175" s="6" t="s">
        <v>11</v>
      </c>
      <c r="B175" s="9" t="s">
        <v>53</v>
      </c>
      <c r="C175" s="9" t="s">
        <v>54</v>
      </c>
      <c r="D175" s="10">
        <v>44536</v>
      </c>
      <c r="E175" s="11">
        <f>F175+G175+H175+I175</f>
        <v>91928.83</v>
      </c>
      <c r="F175" s="11">
        <v>53528.83</v>
      </c>
      <c r="G175" s="11">
        <v>24100</v>
      </c>
      <c r="H175" s="11">
        <v>14300</v>
      </c>
      <c r="I175" s="11"/>
      <c r="J175" s="11"/>
    </row>
    <row r="176" spans="1:10" ht="69" x14ac:dyDescent="0.3">
      <c r="A176" s="6" t="s">
        <v>16</v>
      </c>
      <c r="B176" s="9" t="s">
        <v>55</v>
      </c>
      <c r="C176" s="9" t="s">
        <v>56</v>
      </c>
      <c r="D176" s="10">
        <v>44522</v>
      </c>
      <c r="E176" s="11">
        <f t="shared" ref="E176:E181" si="15">F176+G176+H176+I176</f>
        <v>978.8</v>
      </c>
      <c r="F176" s="11">
        <v>58.8</v>
      </c>
      <c r="G176" s="11"/>
      <c r="H176" s="11">
        <v>920</v>
      </c>
      <c r="I176" s="11"/>
      <c r="J176" s="11"/>
    </row>
    <row r="177" spans="1:10" ht="69" x14ac:dyDescent="0.3">
      <c r="A177" s="6" t="s">
        <v>20</v>
      </c>
      <c r="B177" s="9" t="s">
        <v>57</v>
      </c>
      <c r="C177" s="9" t="s">
        <v>58</v>
      </c>
      <c r="D177" s="10">
        <v>44516</v>
      </c>
      <c r="E177" s="11">
        <f t="shared" si="15"/>
        <v>2280</v>
      </c>
      <c r="F177" s="11"/>
      <c r="G177" s="11"/>
      <c r="H177" s="11">
        <v>2280</v>
      </c>
      <c r="I177" s="11"/>
      <c r="J177" s="11"/>
    </row>
    <row r="178" spans="1:10" ht="69" x14ac:dyDescent="0.3">
      <c r="A178" s="6" t="s">
        <v>21</v>
      </c>
      <c r="B178" s="9" t="s">
        <v>59</v>
      </c>
      <c r="C178" s="9" t="s">
        <v>60</v>
      </c>
      <c r="D178" s="10">
        <v>44515</v>
      </c>
      <c r="E178" s="11">
        <f t="shared" si="15"/>
        <v>45820.06</v>
      </c>
      <c r="F178" s="11">
        <v>19395.060000000001</v>
      </c>
      <c r="G178" s="11">
        <f>18600+25</f>
        <v>18625</v>
      </c>
      <c r="H178" s="11">
        <v>7800</v>
      </c>
      <c r="I178" s="11"/>
      <c r="J178" s="11"/>
    </row>
    <row r="179" spans="1:10" ht="51.75" x14ac:dyDescent="0.3">
      <c r="A179" s="6" t="s">
        <v>16</v>
      </c>
      <c r="B179" s="9" t="s">
        <v>61</v>
      </c>
      <c r="C179" s="9" t="s">
        <v>62</v>
      </c>
      <c r="D179" s="10">
        <v>44508</v>
      </c>
      <c r="E179" s="11">
        <f t="shared" si="15"/>
        <v>26723.87</v>
      </c>
      <c r="F179" s="11">
        <v>8098.87</v>
      </c>
      <c r="G179" s="11">
        <f>17800+325</f>
        <v>18125</v>
      </c>
      <c r="H179" s="11">
        <v>500</v>
      </c>
      <c r="I179" s="11"/>
      <c r="J179" s="11"/>
    </row>
    <row r="180" spans="1:10" ht="69" x14ac:dyDescent="0.3">
      <c r="A180" s="6" t="s">
        <v>12</v>
      </c>
      <c r="B180" s="9" t="s">
        <v>63</v>
      </c>
      <c r="C180" s="9" t="s">
        <v>64</v>
      </c>
      <c r="D180" s="10">
        <v>44505</v>
      </c>
      <c r="E180" s="11">
        <f t="shared" si="15"/>
        <v>24227.21</v>
      </c>
      <c r="F180" s="11">
        <v>5667.21</v>
      </c>
      <c r="G180" s="11">
        <f>2720+15840</f>
        <v>18560</v>
      </c>
      <c r="H180" s="11"/>
      <c r="I180" s="11"/>
      <c r="J180" s="11"/>
    </row>
    <row r="181" spans="1:10" ht="51.75" x14ac:dyDescent="0.3">
      <c r="A181" s="6" t="s">
        <v>20</v>
      </c>
      <c r="B181" s="9" t="s">
        <v>65</v>
      </c>
      <c r="C181" s="9" t="s">
        <v>66</v>
      </c>
      <c r="D181" s="10">
        <v>44502</v>
      </c>
      <c r="E181" s="11">
        <f t="shared" si="15"/>
        <v>3000</v>
      </c>
      <c r="F181" s="11"/>
      <c r="G181" s="11"/>
      <c r="H181" s="11">
        <v>3000</v>
      </c>
      <c r="I181" s="11"/>
      <c r="J181" s="11"/>
    </row>
    <row r="182" spans="1:10" ht="69" x14ac:dyDescent="0.3">
      <c r="A182" s="6" t="s">
        <v>14</v>
      </c>
      <c r="B182" s="9" t="s">
        <v>31</v>
      </c>
      <c r="C182" s="9" t="s">
        <v>32</v>
      </c>
      <c r="D182" s="10">
        <v>44482</v>
      </c>
      <c r="E182" s="11">
        <f t="shared" ref="E182:E193" si="16">F182+G182+H182+I182</f>
        <v>279.3</v>
      </c>
      <c r="F182" s="11">
        <v>279.3</v>
      </c>
      <c r="G182" s="11"/>
      <c r="H182" s="11"/>
      <c r="I182" s="11"/>
      <c r="J182" s="11"/>
    </row>
    <row r="183" spans="1:10" ht="51.75" x14ac:dyDescent="0.3">
      <c r="A183" s="6" t="s">
        <v>11</v>
      </c>
      <c r="B183" s="9" t="s">
        <v>33</v>
      </c>
      <c r="C183" s="9" t="s">
        <v>34</v>
      </c>
      <c r="D183" s="10">
        <v>44481</v>
      </c>
      <c r="E183" s="11">
        <f t="shared" si="16"/>
        <v>4800</v>
      </c>
      <c r="F183" s="11"/>
      <c r="G183" s="11">
        <v>4800</v>
      </c>
      <c r="H183" s="11"/>
      <c r="I183" s="11"/>
      <c r="J183" s="11"/>
    </row>
    <row r="184" spans="1:10" ht="51.75" x14ac:dyDescent="0.3">
      <c r="A184" s="6" t="s">
        <v>14</v>
      </c>
      <c r="B184" s="9" t="s">
        <v>35</v>
      </c>
      <c r="C184" s="9" t="s">
        <v>36</v>
      </c>
      <c r="D184" s="10">
        <v>44481</v>
      </c>
      <c r="E184" s="11">
        <f t="shared" si="16"/>
        <v>3400</v>
      </c>
      <c r="F184" s="11"/>
      <c r="G184" s="11"/>
      <c r="H184" s="11">
        <v>3400</v>
      </c>
      <c r="I184" s="11"/>
      <c r="J184" s="11"/>
    </row>
    <row r="185" spans="1:10" ht="69" x14ac:dyDescent="0.3">
      <c r="A185" s="6" t="s">
        <v>18</v>
      </c>
      <c r="B185" s="9" t="s">
        <v>37</v>
      </c>
      <c r="C185" s="9" t="s">
        <v>38</v>
      </c>
      <c r="D185" s="10">
        <v>44481</v>
      </c>
      <c r="E185" s="11">
        <f t="shared" si="16"/>
        <v>19781.8</v>
      </c>
      <c r="F185" s="11">
        <v>3856.8</v>
      </c>
      <c r="G185" s="11">
        <f>1040+75</f>
        <v>1115</v>
      </c>
      <c r="H185" s="11">
        <v>14810</v>
      </c>
      <c r="I185" s="11"/>
      <c r="J185" s="11"/>
    </row>
    <row r="186" spans="1:10" ht="51.75" x14ac:dyDescent="0.3">
      <c r="A186" s="6" t="s">
        <v>11</v>
      </c>
      <c r="B186" s="9" t="s">
        <v>39</v>
      </c>
      <c r="C186" s="9" t="s">
        <v>40</v>
      </c>
      <c r="D186" s="10">
        <v>44481</v>
      </c>
      <c r="E186" s="11">
        <f t="shared" si="16"/>
        <v>160</v>
      </c>
      <c r="F186" s="11"/>
      <c r="G186" s="11"/>
      <c r="H186" s="11">
        <v>160</v>
      </c>
      <c r="I186" s="11"/>
      <c r="J186" s="11"/>
    </row>
    <row r="187" spans="1:10" ht="51.75" x14ac:dyDescent="0.3">
      <c r="A187" s="6" t="s">
        <v>22</v>
      </c>
      <c r="B187" s="9" t="s">
        <v>41</v>
      </c>
      <c r="C187" s="9" t="s">
        <v>42</v>
      </c>
      <c r="D187" s="10">
        <v>44480</v>
      </c>
      <c r="E187" s="11">
        <f t="shared" si="16"/>
        <v>8026.85</v>
      </c>
      <c r="F187" s="11">
        <v>2486.85</v>
      </c>
      <c r="G187" s="11">
        <v>420</v>
      </c>
      <c r="H187" s="11">
        <v>5120</v>
      </c>
      <c r="I187" s="11"/>
      <c r="J187" s="11"/>
    </row>
    <row r="188" spans="1:10" ht="51.75" x14ac:dyDescent="0.3">
      <c r="A188" s="6" t="s">
        <v>20</v>
      </c>
      <c r="B188" s="9" t="s">
        <v>13</v>
      </c>
      <c r="C188" s="9" t="s">
        <v>43</v>
      </c>
      <c r="D188" s="10">
        <v>44480</v>
      </c>
      <c r="E188" s="11">
        <f t="shared" si="16"/>
        <v>6160</v>
      </c>
      <c r="F188" s="11"/>
      <c r="G188" s="11"/>
      <c r="H188" s="11">
        <v>6160</v>
      </c>
      <c r="I188" s="11"/>
      <c r="J188" s="11"/>
    </row>
    <row r="189" spans="1:10" ht="51.75" x14ac:dyDescent="0.3">
      <c r="A189" s="6" t="s">
        <v>12</v>
      </c>
      <c r="B189" s="9" t="s">
        <v>44</v>
      </c>
      <c r="C189" s="9" t="s">
        <v>45</v>
      </c>
      <c r="D189" s="10">
        <v>44480</v>
      </c>
      <c r="E189" s="11">
        <f t="shared" si="16"/>
        <v>240137.44</v>
      </c>
      <c r="F189" s="11">
        <v>76227.44</v>
      </c>
      <c r="G189" s="11">
        <f>68880+350</f>
        <v>69230</v>
      </c>
      <c r="H189" s="11">
        <v>31680</v>
      </c>
      <c r="I189" s="11">
        <v>63000</v>
      </c>
      <c r="J189" s="11"/>
    </row>
    <row r="190" spans="1:10" ht="51.75" x14ac:dyDescent="0.3">
      <c r="A190" s="6" t="s">
        <v>14</v>
      </c>
      <c r="B190" s="9" t="s">
        <v>46</v>
      </c>
      <c r="C190" s="9" t="s">
        <v>47</v>
      </c>
      <c r="D190" s="10">
        <v>44480</v>
      </c>
      <c r="E190" s="11">
        <f t="shared" si="16"/>
        <v>12320</v>
      </c>
      <c r="F190" s="11"/>
      <c r="G190" s="11"/>
      <c r="H190" s="11">
        <v>12320</v>
      </c>
      <c r="I190" s="11"/>
      <c r="J190" s="11"/>
    </row>
    <row r="191" spans="1:10" ht="69" x14ac:dyDescent="0.3">
      <c r="A191" s="6" t="s">
        <v>23</v>
      </c>
      <c r="B191" s="9" t="s">
        <v>48</v>
      </c>
      <c r="C191" s="9" t="s">
        <v>49</v>
      </c>
      <c r="D191" s="10">
        <v>44480</v>
      </c>
      <c r="E191" s="11">
        <f t="shared" si="16"/>
        <v>404.94</v>
      </c>
      <c r="F191" s="11">
        <v>144.94</v>
      </c>
      <c r="G191" s="11">
        <v>125</v>
      </c>
      <c r="H191" s="11">
        <v>135</v>
      </c>
      <c r="I191" s="11"/>
      <c r="J191" s="11"/>
    </row>
    <row r="192" spans="1:10" ht="51.75" x14ac:dyDescent="0.3">
      <c r="A192" s="6" t="s">
        <v>11</v>
      </c>
      <c r="B192" s="9" t="s">
        <v>50</v>
      </c>
      <c r="C192" s="9" t="s">
        <v>51</v>
      </c>
      <c r="D192" s="10">
        <v>44470</v>
      </c>
      <c r="E192" s="11">
        <f t="shared" si="16"/>
        <v>16920</v>
      </c>
      <c r="F192" s="11"/>
      <c r="G192" s="11"/>
      <c r="H192" s="11">
        <v>16920</v>
      </c>
      <c r="I192" s="11"/>
      <c r="J192" s="11"/>
    </row>
    <row r="193" spans="1:10" ht="86.25" x14ac:dyDescent="0.3">
      <c r="A193" s="6" t="s">
        <v>17</v>
      </c>
      <c r="B193" s="9" t="s">
        <v>52</v>
      </c>
      <c r="C193" s="9" t="s">
        <v>26</v>
      </c>
      <c r="D193" s="10">
        <v>44463</v>
      </c>
      <c r="E193" s="11">
        <f t="shared" si="16"/>
        <v>6468.5</v>
      </c>
      <c r="F193" s="11">
        <v>28.5</v>
      </c>
      <c r="G193" s="11"/>
      <c r="H193" s="11">
        <v>6440</v>
      </c>
      <c r="I193" s="11"/>
      <c r="J193" s="11"/>
    </row>
    <row r="194" spans="1:10" ht="69" x14ac:dyDescent="0.3">
      <c r="A194" s="6" t="s">
        <v>23</v>
      </c>
      <c r="B194" s="9" t="s">
        <v>27</v>
      </c>
      <c r="C194" s="9" t="s">
        <v>28</v>
      </c>
      <c r="D194" s="10">
        <v>44439</v>
      </c>
      <c r="E194" s="11">
        <f>F194+G194+H194+I194</f>
        <v>13282</v>
      </c>
      <c r="F194" s="11">
        <v>5072</v>
      </c>
      <c r="G194" s="11">
        <v>840</v>
      </c>
      <c r="H194" s="11">
        <v>7370</v>
      </c>
      <c r="I194" s="11"/>
      <c r="J194" s="11"/>
    </row>
    <row r="195" spans="1:10" ht="86.25" x14ac:dyDescent="0.3">
      <c r="A195" s="6" t="s">
        <v>17</v>
      </c>
      <c r="B195" s="9" t="s">
        <v>29</v>
      </c>
      <c r="C195" s="9" t="s">
        <v>30</v>
      </c>
      <c r="D195" s="10">
        <v>44434</v>
      </c>
      <c r="E195" s="11">
        <f>F195+G195+H195+I195</f>
        <v>2971.54</v>
      </c>
      <c r="F195" s="11">
        <v>511.54</v>
      </c>
      <c r="G195" s="11">
        <v>80</v>
      </c>
      <c r="H195" s="11">
        <v>2380</v>
      </c>
      <c r="I195" s="11"/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24</v>
      </c>
      <c r="D197" s="5"/>
      <c r="E197" s="16">
        <f>SUM(E4:E195)</f>
        <v>5014528.04</v>
      </c>
      <c r="F197" s="16">
        <f>SUM(F4:F195)</f>
        <v>2119807.7800000007</v>
      </c>
      <c r="G197" s="16">
        <f t="shared" ref="G197:J197" si="17">SUM(G4:G195)</f>
        <v>1346175</v>
      </c>
      <c r="H197" s="16">
        <f t="shared" si="17"/>
        <v>1086987.83</v>
      </c>
      <c r="I197" s="16">
        <f t="shared" si="17"/>
        <v>281150</v>
      </c>
      <c r="J197" s="16">
        <f t="shared" si="17"/>
        <v>96000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C813CD0721741A0C9B6B6CC3052A0" ma:contentTypeVersion="15" ma:contentTypeDescription="Create a new document." ma:contentTypeScope="" ma:versionID="a3b5d112f421e40aabdc57b85043dceb">
  <xsd:schema xmlns:xsd="http://www.w3.org/2001/XMLSchema" xmlns:xs="http://www.w3.org/2001/XMLSchema" xmlns:p="http://schemas.microsoft.com/office/2006/metadata/properties" xmlns:ns2="f973a707-3aa9-46ff-a34c-6454ac29641e" xmlns:ns3="5cd7767b-fbbb-4564-97b2-00a571431728" targetNamespace="http://schemas.microsoft.com/office/2006/metadata/properties" ma:root="true" ma:fieldsID="0a2a1da38f3f34491a6e280005c8b4df" ns2:_="" ns3:_="">
    <xsd:import namespace="f973a707-3aa9-46ff-a34c-6454ac29641e"/>
    <xsd:import namespace="5cd7767b-fbbb-4564-97b2-00a5714317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a707-3aa9-46ff-a34c-6454ac29641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8f9644-743a-4f37-af5c-6c0c930d7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67b-fbbb-4564-97b2-00a57143172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b2f9a5b-90ed-4d11-a5f4-bc4ef9df6823}" ma:internalName="TaxCatchAll" ma:showField="CatchAllData" ma:web="5cd7767b-fbbb-4564-97b2-00a571431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7767b-fbbb-4564-97b2-00a571431728" xsi:nil="true"/>
    <lcf76f155ced4ddcb4097134ff3c332f xmlns="f973a707-3aa9-46ff-a34c-6454ac2964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FB6BAA-D29B-410B-ADD5-AB6C196DB2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0B6CF-BCA5-4407-8DDD-CD46A5EED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a707-3aa9-46ff-a34c-6454ac29641e"/>
    <ds:schemaRef ds:uri="5cd7767b-fbbb-4564-97b2-00a571431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30ED85-124A-4D02-8E8E-572920E5F98E}">
  <ds:schemaRefs>
    <ds:schemaRef ds:uri="http://schemas.microsoft.com/office/2006/metadata/properties"/>
    <ds:schemaRef ds:uri="http://schemas.microsoft.com/office/infopath/2007/PartnerControls"/>
    <ds:schemaRef ds:uri="5cd7767b-fbbb-4564-97b2-00a571431728"/>
    <ds:schemaRef ds:uri="f973a707-3aa9-46ff-a34c-6454ac2964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2024-12-13T16:52:11Z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0x010100425C813CD0721741A0C9B6B6CC3052A0</vt:lpwstr>
  </property>
  <property fmtid="{D5CDD505-2E9C-101B-9397-08002B2CF9AE}" pid="3" name="Order">
    <vt:r8>117800</vt:r8>
  </property>
  <property fmtid="{D5CDD505-2E9C-101B-9397-08002B2CF9AE}" pid="4" name="MediaServiceImageTags">
    <vt:lpwstr/>
  </property>
</Properties>
</file>